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-45" windowWidth="15225" windowHeight="8085" tabRatio="261" firstSheet="12" activeTab="15"/>
  </bookViews>
  <sheets>
    <sheet name="Hlavička" sheetId="20" r:id="rId1"/>
    <sheet name="Príjmy" sheetId="1" r:id="rId2"/>
    <sheet name="Pr1" sheetId="5" r:id="rId3"/>
    <sheet name="Pr2" sheetId="16" r:id="rId4"/>
    <sheet name="Pr3" sheetId="21" r:id="rId5"/>
    <sheet name="Pr4" sheetId="14" r:id="rId6"/>
    <sheet name="Pr5" sheetId="13" r:id="rId7"/>
    <sheet name="Pr6" sheetId="12" r:id="rId8"/>
    <sheet name="Pr7" sheetId="11" r:id="rId9"/>
    <sheet name="Pr8" sheetId="10" r:id="rId10"/>
    <sheet name="Pr9" sheetId="9" r:id="rId11"/>
    <sheet name="Pr10" sheetId="8" r:id="rId12"/>
    <sheet name="Pr11" sheetId="7" r:id="rId13"/>
    <sheet name="Pr12" sheetId="6" r:id="rId14"/>
    <sheet name="Pr13" sheetId="17" r:id="rId15"/>
    <sheet name="Rekapitulácia" sheetId="19" r:id="rId16"/>
  </sheets>
  <calcPr calcId="124519"/>
</workbook>
</file>

<file path=xl/calcChain.xml><?xml version="1.0" encoding="utf-8"?>
<calcChain xmlns="http://schemas.openxmlformats.org/spreadsheetml/2006/main">
  <c r="F11" i="19"/>
  <c r="F10"/>
  <c r="F8" s="1"/>
  <c r="F9"/>
  <c r="F14"/>
  <c r="F13"/>
  <c r="G18" i="1"/>
  <c r="G7"/>
  <c r="K19" i="6"/>
  <c r="L23"/>
  <c r="K10" i="7"/>
  <c r="P20"/>
  <c r="O20"/>
  <c r="N20"/>
  <c r="M20"/>
  <c r="L20"/>
  <c r="K20"/>
  <c r="J20"/>
  <c r="H20"/>
  <c r="H19" s="1"/>
  <c r="G20"/>
  <c r="A20"/>
  <c r="A21" s="1"/>
  <c r="P19"/>
  <c r="O19"/>
  <c r="N19"/>
  <c r="M19"/>
  <c r="L19"/>
  <c r="K19"/>
  <c r="J19"/>
  <c r="G19"/>
  <c r="A19"/>
  <c r="K33" i="9"/>
  <c r="K36"/>
  <c r="H16" i="19"/>
  <c r="H8"/>
  <c r="H12"/>
  <c r="H15"/>
  <c r="H14"/>
  <c r="H13"/>
  <c r="G13"/>
  <c r="H17"/>
  <c r="H21"/>
  <c r="H25"/>
  <c r="H29"/>
  <c r="H33"/>
  <c r="H37"/>
  <c r="H41"/>
  <c r="H45"/>
  <c r="H49"/>
  <c r="H53"/>
  <c r="H57"/>
  <c r="H61"/>
  <c r="H65"/>
  <c r="M51" i="17"/>
  <c r="M50"/>
  <c r="M48"/>
  <c r="M47"/>
  <c r="M13"/>
  <c r="M12"/>
  <c r="M9" s="1"/>
  <c r="M8" s="1"/>
  <c r="M25" i="6"/>
  <c r="M24"/>
  <c r="M23" s="1"/>
  <c r="M19"/>
  <c r="M18" s="1"/>
  <c r="M17" s="1"/>
  <c r="M15"/>
  <c r="M14"/>
  <c r="M13" s="1"/>
  <c r="M12" s="1"/>
  <c r="M16" i="7"/>
  <c r="M13"/>
  <c r="M12" s="1"/>
  <c r="M9" s="1"/>
  <c r="M8" s="1"/>
  <c r="M50" i="8"/>
  <c r="M49" s="1"/>
  <c r="M11" s="1"/>
  <c r="M47"/>
  <c r="M46" s="1"/>
  <c r="M10" s="1"/>
  <c r="M42"/>
  <c r="M41" s="1"/>
  <c r="M40" s="1"/>
  <c r="M37"/>
  <c r="M36"/>
  <c r="M35" s="1"/>
  <c r="M33"/>
  <c r="M32" s="1"/>
  <c r="M31" s="1"/>
  <c r="M24"/>
  <c r="M23" s="1"/>
  <c r="M22" s="1"/>
  <c r="M20"/>
  <c r="M19" s="1"/>
  <c r="M18" s="1"/>
  <c r="M15"/>
  <c r="M14"/>
  <c r="M13" s="1"/>
  <c r="M33" i="9"/>
  <c r="M36"/>
  <c r="G37"/>
  <c r="P36"/>
  <c r="O36"/>
  <c r="N36"/>
  <c r="L36"/>
  <c r="I36"/>
  <c r="M60"/>
  <c r="M59" s="1"/>
  <c r="M58" s="1"/>
  <c r="M49"/>
  <c r="M48" s="1"/>
  <c r="M47" s="1"/>
  <c r="M45"/>
  <c r="M44" s="1"/>
  <c r="M40"/>
  <c r="M39" s="1"/>
  <c r="M34"/>
  <c r="M32" s="1"/>
  <c r="M30"/>
  <c r="M23"/>
  <c r="M14"/>
  <c r="M13" s="1"/>
  <c r="M12" s="1"/>
  <c r="M24" i="10"/>
  <c r="M23"/>
  <c r="M22" s="1"/>
  <c r="M10" s="1"/>
  <c r="M19"/>
  <c r="M15"/>
  <c r="M14"/>
  <c r="M13" s="1"/>
  <c r="M26" i="11"/>
  <c r="M25"/>
  <c r="M24" s="1"/>
  <c r="M22"/>
  <c r="M14"/>
  <c r="M13"/>
  <c r="M12" s="1"/>
  <c r="M9" s="1"/>
  <c r="M8" s="1"/>
  <c r="M10"/>
  <c r="M14" i="12"/>
  <c r="M13" s="1"/>
  <c r="M12" s="1"/>
  <c r="M9" s="1"/>
  <c r="M8" s="1"/>
  <c r="M30" i="14"/>
  <c r="M25" s="1"/>
  <c r="M24" s="1"/>
  <c r="M28"/>
  <c r="M26"/>
  <c r="M21"/>
  <c r="M20" s="1"/>
  <c r="M14"/>
  <c r="M13"/>
  <c r="M12" s="1"/>
  <c r="M35" i="21"/>
  <c r="M34" s="1"/>
  <c r="M33" s="1"/>
  <c r="M23"/>
  <c r="M22" s="1"/>
  <c r="M21" s="1"/>
  <c r="M19"/>
  <c r="M18"/>
  <c r="M17" s="1"/>
  <c r="M15"/>
  <c r="M14" s="1"/>
  <c r="M13" s="1"/>
  <c r="K32" i="5"/>
  <c r="K31" s="1"/>
  <c r="K30" s="1"/>
  <c r="K27"/>
  <c r="K26"/>
  <c r="K25" s="1"/>
  <c r="K23"/>
  <c r="K20"/>
  <c r="K19" s="1"/>
  <c r="K18" s="1"/>
  <c r="K9" s="1"/>
  <c r="K14"/>
  <c r="K13" s="1"/>
  <c r="K12" s="1"/>
  <c r="K18" i="16"/>
  <c r="K17" s="1"/>
  <c r="K16" s="1"/>
  <c r="K14"/>
  <c r="K13"/>
  <c r="K12" s="1"/>
  <c r="K9" s="1"/>
  <c r="K8" s="1"/>
  <c r="M18"/>
  <c r="M17"/>
  <c r="M16" s="1"/>
  <c r="M14"/>
  <c r="M13" s="1"/>
  <c r="M12" s="1"/>
  <c r="M32" i="5"/>
  <c r="M31" s="1"/>
  <c r="M30" s="1"/>
  <c r="M27"/>
  <c r="M26" s="1"/>
  <c r="M25" s="1"/>
  <c r="M23"/>
  <c r="M20"/>
  <c r="M19"/>
  <c r="M18" s="1"/>
  <c r="M14"/>
  <c r="M13" s="1"/>
  <c r="M12" s="1"/>
  <c r="M8" i="13"/>
  <c r="M9"/>
  <c r="M10"/>
  <c r="M12"/>
  <c r="M13"/>
  <c r="M14"/>
  <c r="M18"/>
  <c r="M19"/>
  <c r="M20"/>
  <c r="G75" i="1"/>
  <c r="G74" s="1"/>
  <c r="G83" s="1"/>
  <c r="G69"/>
  <c r="G67" s="1"/>
  <c r="G82" s="1"/>
  <c r="G56"/>
  <c r="G55" s="1"/>
  <c r="G54" s="1"/>
  <c r="G50"/>
  <c r="G49"/>
  <c r="G46"/>
  <c r="G43"/>
  <c r="G41"/>
  <c r="G39"/>
  <c r="G38" s="1"/>
  <c r="G30" s="1"/>
  <c r="G64" s="1"/>
  <c r="G32"/>
  <c r="G31" s="1"/>
  <c r="G26"/>
  <c r="G19"/>
  <c r="G13"/>
  <c r="G12" s="1"/>
  <c r="G9"/>
  <c r="G8" s="1"/>
  <c r="F65" i="19"/>
  <c r="F61"/>
  <c r="F57"/>
  <c r="F53"/>
  <c r="F49"/>
  <c r="F45"/>
  <c r="F41"/>
  <c r="F37"/>
  <c r="F33"/>
  <c r="F29"/>
  <c r="F25"/>
  <c r="F21"/>
  <c r="F17"/>
  <c r="F15"/>
  <c r="K8" i="5" l="1"/>
  <c r="M9" i="6"/>
  <c r="M8" s="1"/>
  <c r="M9" i="8"/>
  <c r="M8" s="1"/>
  <c r="M12"/>
  <c r="M22" i="9"/>
  <c r="M21" s="1"/>
  <c r="M43"/>
  <c r="M11"/>
  <c r="M38"/>
  <c r="M9"/>
  <c r="M10"/>
  <c r="M12" i="10"/>
  <c r="M9"/>
  <c r="M8" s="1"/>
  <c r="M19" i="14"/>
  <c r="M9"/>
  <c r="M8" s="1"/>
  <c r="M10" i="21"/>
  <c r="M9" s="1"/>
  <c r="M9" i="16"/>
  <c r="M8" s="1"/>
  <c r="M9" i="5"/>
  <c r="M8" s="1"/>
  <c r="F12" i="19"/>
  <c r="F16" s="1"/>
  <c r="G81" i="1" l="1"/>
  <c r="G84" s="1"/>
  <c r="M20" i="9"/>
  <c r="M8"/>
  <c r="P51" i="17" l="1"/>
  <c r="P50"/>
  <c r="P48"/>
  <c r="P47"/>
  <c r="P13"/>
  <c r="P12" s="1"/>
  <c r="P25" i="6"/>
  <c r="P24" s="1"/>
  <c r="P23" s="1"/>
  <c r="P19"/>
  <c r="P18" s="1"/>
  <c r="P17" s="1"/>
  <c r="P15"/>
  <c r="P14" s="1"/>
  <c r="P16" i="7"/>
  <c r="P13"/>
  <c r="P12" s="1"/>
  <c r="P9" s="1"/>
  <c r="P8" s="1"/>
  <c r="P50" i="8"/>
  <c r="P49"/>
  <c r="P47"/>
  <c r="P46"/>
  <c r="P42"/>
  <c r="P41" s="1"/>
  <c r="P40" s="1"/>
  <c r="P37"/>
  <c r="P36" s="1"/>
  <c r="P35" s="1"/>
  <c r="P33"/>
  <c r="P32"/>
  <c r="P31" s="1"/>
  <c r="P24"/>
  <c r="P23" s="1"/>
  <c r="P22" s="1"/>
  <c r="P20"/>
  <c r="P19"/>
  <c r="P18" s="1"/>
  <c r="P15"/>
  <c r="P13"/>
  <c r="P11"/>
  <c r="P10"/>
  <c r="P60" i="9"/>
  <c r="P59" s="1"/>
  <c r="P58" s="1"/>
  <c r="P49"/>
  <c r="P48" s="1"/>
  <c r="P47" s="1"/>
  <c r="P45"/>
  <c r="P44" s="1"/>
  <c r="P43" s="1"/>
  <c r="P40"/>
  <c r="P39" s="1"/>
  <c r="P38" s="1"/>
  <c r="P34"/>
  <c r="P33" s="1"/>
  <c r="P32" s="1"/>
  <c r="P30"/>
  <c r="P23"/>
  <c r="P14"/>
  <c r="P13" s="1"/>
  <c r="P24" i="10"/>
  <c r="P23"/>
  <c r="P22" s="1"/>
  <c r="P10" s="1"/>
  <c r="P19"/>
  <c r="P15"/>
  <c r="P14"/>
  <c r="P13" s="1"/>
  <c r="P26" i="11"/>
  <c r="P25"/>
  <c r="P24" s="1"/>
  <c r="P22" s="1"/>
  <c r="P10" s="1"/>
  <c r="P14"/>
  <c r="P13" s="1"/>
  <c r="P12" s="1"/>
  <c r="P9" s="1"/>
  <c r="P8" s="1"/>
  <c r="P14" i="12"/>
  <c r="P13" s="1"/>
  <c r="P12" s="1"/>
  <c r="P9" s="1"/>
  <c r="P8" s="1"/>
  <c r="P20" i="13"/>
  <c r="P19"/>
  <c r="P18" s="1"/>
  <c r="P14"/>
  <c r="P13" s="1"/>
  <c r="P9" s="1"/>
  <c r="P30" i="14"/>
  <c r="P25" s="1"/>
  <c r="P24" s="1"/>
  <c r="P28"/>
  <c r="P26"/>
  <c r="P21"/>
  <c r="P20" s="1"/>
  <c r="P19" s="1"/>
  <c r="P14"/>
  <c r="P13" s="1"/>
  <c r="P12" s="1"/>
  <c r="P35" i="21"/>
  <c r="P34"/>
  <c r="P33" s="1"/>
  <c r="P23"/>
  <c r="P22" s="1"/>
  <c r="P21" s="1"/>
  <c r="P19"/>
  <c r="P18"/>
  <c r="P17" s="1"/>
  <c r="P15"/>
  <c r="P14" s="1"/>
  <c r="P13" s="1"/>
  <c r="P18" i="16"/>
  <c r="P17" s="1"/>
  <c r="P16" s="1"/>
  <c r="P14"/>
  <c r="P13" s="1"/>
  <c r="P12" s="1"/>
  <c r="P9" s="1"/>
  <c r="P8" s="1"/>
  <c r="P32" i="5"/>
  <c r="P31" s="1"/>
  <c r="P30" s="1"/>
  <c r="P27"/>
  <c r="P26" s="1"/>
  <c r="P25" s="1"/>
  <c r="P23"/>
  <c r="P20"/>
  <c r="P19"/>
  <c r="P18" s="1"/>
  <c r="P14"/>
  <c r="P13" s="1"/>
  <c r="P12" s="1"/>
  <c r="I75" i="1"/>
  <c r="I74" s="1"/>
  <c r="I83" s="1"/>
  <c r="I69"/>
  <c r="I67" s="1"/>
  <c r="I82" s="1"/>
  <c r="I56"/>
  <c r="I55" s="1"/>
  <c r="I54" s="1"/>
  <c r="I50"/>
  <c r="I49" s="1"/>
  <c r="I46"/>
  <c r="I43"/>
  <c r="I41"/>
  <c r="I39"/>
  <c r="I32"/>
  <c r="I31" s="1"/>
  <c r="I26"/>
  <c r="I19"/>
  <c r="I13"/>
  <c r="I12" s="1"/>
  <c r="I9"/>
  <c r="I8" s="1"/>
  <c r="L75"/>
  <c r="L74" s="1"/>
  <c r="L83" s="1"/>
  <c r="K11" i="19" s="1"/>
  <c r="L69" i="1"/>
  <c r="L67" s="1"/>
  <c r="L82" s="1"/>
  <c r="L56"/>
  <c r="L55" s="1"/>
  <c r="L54" s="1"/>
  <c r="L50"/>
  <c r="L49" s="1"/>
  <c r="L46"/>
  <c r="L43"/>
  <c r="L41"/>
  <c r="L39"/>
  <c r="L32"/>
  <c r="L31" s="1"/>
  <c r="L26"/>
  <c r="L19"/>
  <c r="L13"/>
  <c r="L12" s="1"/>
  <c r="L9"/>
  <c r="L8" s="1"/>
  <c r="K65" i="19"/>
  <c r="K61"/>
  <c r="K57"/>
  <c r="K53"/>
  <c r="K49"/>
  <c r="K45"/>
  <c r="K41"/>
  <c r="K37"/>
  <c r="K33"/>
  <c r="K29"/>
  <c r="K25"/>
  <c r="K21"/>
  <c r="K17"/>
  <c r="K15"/>
  <c r="K14"/>
  <c r="K13"/>
  <c r="K12" s="1"/>
  <c r="E15"/>
  <c r="G15"/>
  <c r="I15"/>
  <c r="J15"/>
  <c r="E14"/>
  <c r="G14"/>
  <c r="I14"/>
  <c r="J14"/>
  <c r="E13"/>
  <c r="I13"/>
  <c r="J13"/>
  <c r="D13"/>
  <c r="O8" i="8"/>
  <c r="J8"/>
  <c r="L8"/>
  <c r="N8"/>
  <c r="J11"/>
  <c r="K11"/>
  <c r="L11"/>
  <c r="N11"/>
  <c r="O11"/>
  <c r="J10"/>
  <c r="K10"/>
  <c r="L10"/>
  <c r="N10"/>
  <c r="O10"/>
  <c r="J9"/>
  <c r="L9"/>
  <c r="N9"/>
  <c r="O9"/>
  <c r="J21" i="21"/>
  <c r="K21"/>
  <c r="L21"/>
  <c r="N21"/>
  <c r="O21"/>
  <c r="J22"/>
  <c r="K22"/>
  <c r="L22"/>
  <c r="N22"/>
  <c r="O22"/>
  <c r="J23"/>
  <c r="K23"/>
  <c r="L23"/>
  <c r="N23"/>
  <c r="O23"/>
  <c r="I23"/>
  <c r="J17"/>
  <c r="L17"/>
  <c r="N17"/>
  <c r="O17"/>
  <c r="I17"/>
  <c r="J18"/>
  <c r="L18"/>
  <c r="N18"/>
  <c r="O18"/>
  <c r="I18"/>
  <c r="J13"/>
  <c r="K13"/>
  <c r="L13"/>
  <c r="N13"/>
  <c r="O13"/>
  <c r="I13"/>
  <c r="J14"/>
  <c r="K14"/>
  <c r="L14"/>
  <c r="N14"/>
  <c r="O14"/>
  <c r="I14"/>
  <c r="J10"/>
  <c r="J9" s="1"/>
  <c r="I22"/>
  <c r="I21" s="1"/>
  <c r="I10" s="1"/>
  <c r="I9" s="1"/>
  <c r="J33"/>
  <c r="L33"/>
  <c r="N33"/>
  <c r="O33"/>
  <c r="I33"/>
  <c r="J34"/>
  <c r="L34"/>
  <c r="N34"/>
  <c r="O34"/>
  <c r="I34"/>
  <c r="J35"/>
  <c r="K35"/>
  <c r="K34" s="1"/>
  <c r="K33" s="1"/>
  <c r="L35"/>
  <c r="N35"/>
  <c r="O35"/>
  <c r="I35"/>
  <c r="J32" i="5"/>
  <c r="J31" s="1"/>
  <c r="J30" s="1"/>
  <c r="L32"/>
  <c r="L31" s="1"/>
  <c r="L30" s="1"/>
  <c r="N32"/>
  <c r="N31" s="1"/>
  <c r="N30" s="1"/>
  <c r="O32"/>
  <c r="O31" s="1"/>
  <c r="O30" s="1"/>
  <c r="I32"/>
  <c r="I31" s="1"/>
  <c r="I30" s="1"/>
  <c r="J27"/>
  <c r="J26" s="1"/>
  <c r="J25" s="1"/>
  <c r="L27"/>
  <c r="L26" s="1"/>
  <c r="L25" s="1"/>
  <c r="N27"/>
  <c r="N26" s="1"/>
  <c r="N25" s="1"/>
  <c r="O27"/>
  <c r="O26" s="1"/>
  <c r="O25" s="1"/>
  <c r="I27"/>
  <c r="I26" s="1"/>
  <c r="I25" s="1"/>
  <c r="J23"/>
  <c r="L23"/>
  <c r="N23"/>
  <c r="O23"/>
  <c r="I23"/>
  <c r="J14"/>
  <c r="L14"/>
  <c r="N14"/>
  <c r="O14"/>
  <c r="J13" i="17"/>
  <c r="J9"/>
  <c r="K13"/>
  <c r="K12" s="1"/>
  <c r="L13"/>
  <c r="L12" s="1"/>
  <c r="N13"/>
  <c r="N12" s="1"/>
  <c r="O13"/>
  <c r="O12" s="1"/>
  <c r="A50"/>
  <c r="A51"/>
  <c r="A52" s="1"/>
  <c r="I13"/>
  <c r="J65" i="19"/>
  <c r="J61"/>
  <c r="J57"/>
  <c r="J53"/>
  <c r="J49"/>
  <c r="J45"/>
  <c r="J41"/>
  <c r="J37"/>
  <c r="J33"/>
  <c r="J29"/>
  <c r="J25"/>
  <c r="J21"/>
  <c r="J17"/>
  <c r="O51" i="17"/>
  <c r="O50" s="1"/>
  <c r="O48"/>
  <c r="O47" s="1"/>
  <c r="O25" i="6"/>
  <c r="O24" s="1"/>
  <c r="O23" s="1"/>
  <c r="O19"/>
  <c r="O18" s="1"/>
  <c r="O17" s="1"/>
  <c r="O15"/>
  <c r="O14" s="1"/>
  <c r="J9" i="7"/>
  <c r="K9"/>
  <c r="I9"/>
  <c r="J12"/>
  <c r="K12"/>
  <c r="J16"/>
  <c r="K16"/>
  <c r="L16"/>
  <c r="N16"/>
  <c r="O16"/>
  <c r="J13"/>
  <c r="K13"/>
  <c r="L13"/>
  <c r="L12" s="1"/>
  <c r="L9" s="1"/>
  <c r="N13"/>
  <c r="O13"/>
  <c r="I12"/>
  <c r="A16"/>
  <c r="A17"/>
  <c r="A18" s="1"/>
  <c r="G17"/>
  <c r="I16"/>
  <c r="H16"/>
  <c r="G16"/>
  <c r="K24" i="8"/>
  <c r="J24"/>
  <c r="I8"/>
  <c r="J50"/>
  <c r="J13"/>
  <c r="N13"/>
  <c r="O13"/>
  <c r="I13"/>
  <c r="I9" s="1"/>
  <c r="I24"/>
  <c r="I11"/>
  <c r="I10"/>
  <c r="J42"/>
  <c r="J41" s="1"/>
  <c r="K42"/>
  <c r="K41" s="1"/>
  <c r="K40" s="1"/>
  <c r="L42"/>
  <c r="N42"/>
  <c r="N41" s="1"/>
  <c r="N40" s="1"/>
  <c r="O42"/>
  <c r="O41" s="1"/>
  <c r="O40" s="1"/>
  <c r="I42"/>
  <c r="J47"/>
  <c r="K47"/>
  <c r="L47"/>
  <c r="N47"/>
  <c r="O47"/>
  <c r="A43"/>
  <c r="A44"/>
  <c r="A45" s="1"/>
  <c r="A46" s="1"/>
  <c r="A47" s="1"/>
  <c r="A48" s="1"/>
  <c r="A49" s="1"/>
  <c r="A50" s="1"/>
  <c r="A51" s="1"/>
  <c r="O50"/>
  <c r="N50"/>
  <c r="L50"/>
  <c r="K50"/>
  <c r="I50"/>
  <c r="H50"/>
  <c r="G50"/>
  <c r="O49"/>
  <c r="N49"/>
  <c r="L49"/>
  <c r="K49"/>
  <c r="J49"/>
  <c r="I49"/>
  <c r="H49"/>
  <c r="G49"/>
  <c r="I47"/>
  <c r="I46" s="1"/>
  <c r="L24"/>
  <c r="N24"/>
  <c r="O24"/>
  <c r="J37"/>
  <c r="J36" s="1"/>
  <c r="J35" s="1"/>
  <c r="K37"/>
  <c r="K36" s="1"/>
  <c r="L37"/>
  <c r="L36" s="1"/>
  <c r="L35" s="1"/>
  <c r="N37"/>
  <c r="N36" s="1"/>
  <c r="N35" s="1"/>
  <c r="O37"/>
  <c r="O36" s="1"/>
  <c r="O35" s="1"/>
  <c r="I37"/>
  <c r="I36" s="1"/>
  <c r="I35" s="1"/>
  <c r="J46"/>
  <c r="K46"/>
  <c r="L46"/>
  <c r="N46"/>
  <c r="O46"/>
  <c r="L41"/>
  <c r="L40" s="1"/>
  <c r="J33"/>
  <c r="J32" s="1"/>
  <c r="J31" s="1"/>
  <c r="K33"/>
  <c r="K32" s="1"/>
  <c r="K31" s="1"/>
  <c r="L33"/>
  <c r="L32" s="1"/>
  <c r="L31" s="1"/>
  <c r="N33"/>
  <c r="N32" s="1"/>
  <c r="N31" s="1"/>
  <c r="O33"/>
  <c r="O32" s="1"/>
  <c r="O31" s="1"/>
  <c r="I33"/>
  <c r="H47"/>
  <c r="G47"/>
  <c r="H46"/>
  <c r="G46"/>
  <c r="H42"/>
  <c r="G42"/>
  <c r="I41"/>
  <c r="I40" s="1"/>
  <c r="H41"/>
  <c r="G41"/>
  <c r="H40"/>
  <c r="G40"/>
  <c r="H37"/>
  <c r="G37"/>
  <c r="H36"/>
  <c r="G36"/>
  <c r="G35" s="1"/>
  <c r="H35"/>
  <c r="A13" i="13"/>
  <c r="A14"/>
  <c r="A15" s="1"/>
  <c r="A16" s="1"/>
  <c r="A17" s="1"/>
  <c r="A18" s="1"/>
  <c r="A19" s="1"/>
  <c r="A20" s="1"/>
  <c r="A21" s="1"/>
  <c r="J14"/>
  <c r="K14"/>
  <c r="L14"/>
  <c r="N14"/>
  <c r="O14"/>
  <c r="A10" i="1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0" i="10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9"/>
  <c r="J30" i="9"/>
  <c r="K30"/>
  <c r="L30"/>
  <c r="N30"/>
  <c r="O30"/>
  <c r="I30"/>
  <c r="G31"/>
  <c r="K23"/>
  <c r="K22" s="1"/>
  <c r="K21" s="1"/>
  <c r="O23" i="8"/>
  <c r="O22" s="1"/>
  <c r="O20"/>
  <c r="O19" s="1"/>
  <c r="O18" s="1"/>
  <c r="O12" s="1"/>
  <c r="O15"/>
  <c r="I34" i="9"/>
  <c r="L34"/>
  <c r="L33" s="1"/>
  <c r="L32" s="1"/>
  <c r="N34"/>
  <c r="O34"/>
  <c r="O33" s="1"/>
  <c r="O32" s="1"/>
  <c r="J34"/>
  <c r="J33" s="1"/>
  <c r="J45"/>
  <c r="K45"/>
  <c r="K44" s="1"/>
  <c r="K43" s="1"/>
  <c r="L45"/>
  <c r="N45"/>
  <c r="N44" s="1"/>
  <c r="O45"/>
  <c r="I45"/>
  <c r="G46"/>
  <c r="O44"/>
  <c r="O11" s="1"/>
  <c r="L44"/>
  <c r="L11" s="1"/>
  <c r="J44"/>
  <c r="J11" s="1"/>
  <c r="I44"/>
  <c r="I43" s="1"/>
  <c r="J43"/>
  <c r="K34"/>
  <c r="K32" s="1"/>
  <c r="G35"/>
  <c r="N33"/>
  <c r="N32" s="1"/>
  <c r="I33"/>
  <c r="I32" s="1"/>
  <c r="I23"/>
  <c r="I22" s="1"/>
  <c r="I49"/>
  <c r="O60"/>
  <c r="O59" s="1"/>
  <c r="O58" s="1"/>
  <c r="O49"/>
  <c r="O48" s="1"/>
  <c r="O47" s="1"/>
  <c r="O40"/>
  <c r="O39" s="1"/>
  <c r="O38" s="1"/>
  <c r="O23"/>
  <c r="O14"/>
  <c r="O13" s="1"/>
  <c r="J49"/>
  <c r="L49"/>
  <c r="N49"/>
  <c r="J40"/>
  <c r="L40"/>
  <c r="N40"/>
  <c r="I40"/>
  <c r="J60"/>
  <c r="J59" s="1"/>
  <c r="J58" s="1"/>
  <c r="J48" s="1"/>
  <c r="J47" s="1"/>
  <c r="K60"/>
  <c r="K59" s="1"/>
  <c r="K58" s="1"/>
  <c r="L60"/>
  <c r="N60"/>
  <c r="I60"/>
  <c r="I59" s="1"/>
  <c r="I58" s="1"/>
  <c r="N59"/>
  <c r="N58" s="1"/>
  <c r="H60"/>
  <c r="H59" s="1"/>
  <c r="H58" s="1"/>
  <c r="H49" s="1"/>
  <c r="H48" s="1"/>
  <c r="H47" s="1"/>
  <c r="H45" s="1"/>
  <c r="H44" s="1"/>
  <c r="H43" s="1"/>
  <c r="G60"/>
  <c r="G59" s="1"/>
  <c r="G58" s="1"/>
  <c r="L59"/>
  <c r="L58" s="1"/>
  <c r="L48" s="1"/>
  <c r="L47" s="1"/>
  <c r="J14"/>
  <c r="L14"/>
  <c r="N14"/>
  <c r="K15" i="10"/>
  <c r="L15"/>
  <c r="L14" s="1"/>
  <c r="L13" s="1"/>
  <c r="N15"/>
  <c r="O15"/>
  <c r="J15"/>
  <c r="J14"/>
  <c r="I14"/>
  <c r="I15"/>
  <c r="J19"/>
  <c r="K19"/>
  <c r="L19"/>
  <c r="N19"/>
  <c r="N14" s="1"/>
  <c r="N13" s="1"/>
  <c r="N9" s="1"/>
  <c r="O19"/>
  <c r="I19"/>
  <c r="J22"/>
  <c r="K22"/>
  <c r="L22"/>
  <c r="N22"/>
  <c r="O22"/>
  <c r="I22"/>
  <c r="J24"/>
  <c r="K24"/>
  <c r="K23" s="1"/>
  <c r="L24"/>
  <c r="N24"/>
  <c r="N23" s="1"/>
  <c r="O24"/>
  <c r="J23"/>
  <c r="L23"/>
  <c r="O23"/>
  <c r="I23"/>
  <c r="O10"/>
  <c r="J14" i="11"/>
  <c r="K14"/>
  <c r="L14"/>
  <c r="N14"/>
  <c r="O14"/>
  <c r="O13" s="1"/>
  <c r="O12" s="1"/>
  <c r="O9" s="1"/>
  <c r="O26"/>
  <c r="O25" s="1"/>
  <c r="O24" s="1"/>
  <c r="O22" s="1"/>
  <c r="O10" s="1"/>
  <c r="I14"/>
  <c r="O14" i="12"/>
  <c r="O13" s="1"/>
  <c r="O12" s="1"/>
  <c r="O9" s="1"/>
  <c r="O8" s="1"/>
  <c r="I9" i="13"/>
  <c r="J10"/>
  <c r="L10"/>
  <c r="N10"/>
  <c r="O10"/>
  <c r="I10"/>
  <c r="J18"/>
  <c r="L18"/>
  <c r="N18"/>
  <c r="O18"/>
  <c r="I18"/>
  <c r="J19"/>
  <c r="L19"/>
  <c r="N19"/>
  <c r="O19"/>
  <c r="I19"/>
  <c r="J20"/>
  <c r="K20"/>
  <c r="K19" s="1"/>
  <c r="L20"/>
  <c r="N20"/>
  <c r="O20"/>
  <c r="I20"/>
  <c r="J13"/>
  <c r="J9" s="1"/>
  <c r="J8" s="1"/>
  <c r="K13"/>
  <c r="K9" s="1"/>
  <c r="L13"/>
  <c r="L9" s="1"/>
  <c r="L8" s="1"/>
  <c r="N13"/>
  <c r="N9" s="1"/>
  <c r="N8" s="1"/>
  <c r="O13"/>
  <c r="O9" s="1"/>
  <c r="O8" s="1"/>
  <c r="I14"/>
  <c r="I13" s="1"/>
  <c r="A28" i="14"/>
  <c r="A29" s="1"/>
  <c r="A30" s="1"/>
  <c r="A31" s="1"/>
  <c r="A32" s="1"/>
  <c r="A33" s="1"/>
  <c r="J14"/>
  <c r="K14"/>
  <c r="L14"/>
  <c r="N14"/>
  <c r="O14"/>
  <c r="I14"/>
  <c r="J25"/>
  <c r="L25"/>
  <c r="N25"/>
  <c r="O25"/>
  <c r="I25"/>
  <c r="J30"/>
  <c r="K30"/>
  <c r="L30"/>
  <c r="N30"/>
  <c r="O30"/>
  <c r="I30"/>
  <c r="J28"/>
  <c r="K28"/>
  <c r="L28"/>
  <c r="N28"/>
  <c r="O28"/>
  <c r="I28"/>
  <c r="O26"/>
  <c r="O24" s="1"/>
  <c r="O21"/>
  <c r="O20" s="1"/>
  <c r="O19" s="1"/>
  <c r="O13"/>
  <c r="O12" s="1"/>
  <c r="A12" i="2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O19"/>
  <c r="O15"/>
  <c r="O18" i="16"/>
  <c r="O17" s="1"/>
  <c r="O16" s="1"/>
  <c r="O14"/>
  <c r="O13" s="1"/>
  <c r="O12" s="1"/>
  <c r="I14" i="5"/>
  <c r="O20"/>
  <c r="O19" s="1"/>
  <c r="O18" s="1"/>
  <c r="O13"/>
  <c r="O12" s="1"/>
  <c r="N20"/>
  <c r="N19" s="1"/>
  <c r="N18" s="1"/>
  <c r="N13"/>
  <c r="N12" s="1"/>
  <c r="L20"/>
  <c r="L13"/>
  <c r="L12" s="1"/>
  <c r="H75" i="1"/>
  <c r="H74" s="1"/>
  <c r="H83" s="1"/>
  <c r="G11" i="19" s="1"/>
  <c r="J75" i="1"/>
  <c r="K75"/>
  <c r="K74" s="1"/>
  <c r="K83" s="1"/>
  <c r="J11" i="19" s="1"/>
  <c r="K56" i="1"/>
  <c r="J56"/>
  <c r="J55" s="1"/>
  <c r="J54" s="1"/>
  <c r="H56"/>
  <c r="J41"/>
  <c r="K41"/>
  <c r="H41"/>
  <c r="J19"/>
  <c r="K13"/>
  <c r="J13"/>
  <c r="H13"/>
  <c r="E69"/>
  <c r="F60"/>
  <c r="F13"/>
  <c r="F56"/>
  <c r="F75"/>
  <c r="F74" s="1"/>
  <c r="F71"/>
  <c r="F69" s="1"/>
  <c r="F67" s="1"/>
  <c r="F44"/>
  <c r="F34"/>
  <c r="F35"/>
  <c r="F40"/>
  <c r="F41"/>
  <c r="E13"/>
  <c r="E41"/>
  <c r="E56"/>
  <c r="E75"/>
  <c r="K69"/>
  <c r="K67" s="1"/>
  <c r="K82" s="1"/>
  <c r="K55"/>
  <c r="K54" s="1"/>
  <c r="K50"/>
  <c r="K49" s="1"/>
  <c r="K46"/>
  <c r="K43"/>
  <c r="K38" s="1"/>
  <c r="K39"/>
  <c r="K32"/>
  <c r="K31" s="1"/>
  <c r="K26"/>
  <c r="K19"/>
  <c r="K12"/>
  <c r="K9"/>
  <c r="K8" s="1"/>
  <c r="J69"/>
  <c r="J67" s="1"/>
  <c r="J82" s="1"/>
  <c r="J50"/>
  <c r="J49" s="1"/>
  <c r="J46"/>
  <c r="J43"/>
  <c r="J38" s="1"/>
  <c r="J39"/>
  <c r="J32"/>
  <c r="J31" s="1"/>
  <c r="J26"/>
  <c r="J18" s="1"/>
  <c r="J12"/>
  <c r="J9"/>
  <c r="J8" s="1"/>
  <c r="H69"/>
  <c r="H67" s="1"/>
  <c r="H82" s="1"/>
  <c r="H55"/>
  <c r="H54" s="1"/>
  <c r="H50"/>
  <c r="H49" s="1"/>
  <c r="H46"/>
  <c r="H43"/>
  <c r="H39"/>
  <c r="H32"/>
  <c r="H31" s="1"/>
  <c r="H26"/>
  <c r="H19"/>
  <c r="H18" s="1"/>
  <c r="H12"/>
  <c r="H9"/>
  <c r="H8" s="1"/>
  <c r="I65" i="19"/>
  <c r="I61"/>
  <c r="I57"/>
  <c r="I53"/>
  <c r="I49"/>
  <c r="I45"/>
  <c r="I41"/>
  <c r="I37"/>
  <c r="I33"/>
  <c r="I29"/>
  <c r="I25"/>
  <c r="I21"/>
  <c r="I17"/>
  <c r="J12" i="17"/>
  <c r="J48"/>
  <c r="J47" s="1"/>
  <c r="K48"/>
  <c r="K47" s="1"/>
  <c r="L48"/>
  <c r="L47" s="1"/>
  <c r="N48"/>
  <c r="N47" s="1"/>
  <c r="J51"/>
  <c r="J50" s="1"/>
  <c r="K51"/>
  <c r="K50" s="1"/>
  <c r="L51"/>
  <c r="L50" s="1"/>
  <c r="N51"/>
  <c r="N50" s="1"/>
  <c r="J15" i="6"/>
  <c r="J14" s="1"/>
  <c r="J13" s="1"/>
  <c r="K15"/>
  <c r="K14" s="1"/>
  <c r="K13" s="1"/>
  <c r="L15"/>
  <c r="L14" s="1"/>
  <c r="L13" s="1"/>
  <c r="N15"/>
  <c r="N14" s="1"/>
  <c r="N13" s="1"/>
  <c r="J19"/>
  <c r="J18" s="1"/>
  <c r="K18"/>
  <c r="L19"/>
  <c r="L18" s="1"/>
  <c r="L17" s="1"/>
  <c r="N19"/>
  <c r="N18" s="1"/>
  <c r="N17" s="1"/>
  <c r="J25"/>
  <c r="J24" s="1"/>
  <c r="J23" s="1"/>
  <c r="K25"/>
  <c r="K24" s="1"/>
  <c r="K23" s="1"/>
  <c r="L25"/>
  <c r="L24" s="1"/>
  <c r="N25"/>
  <c r="N24" s="1"/>
  <c r="J39" i="9"/>
  <c r="J38" s="1"/>
  <c r="L39"/>
  <c r="L38" s="1"/>
  <c r="N39"/>
  <c r="N38" s="1"/>
  <c r="J23"/>
  <c r="L23"/>
  <c r="N23"/>
  <c r="J13"/>
  <c r="L13"/>
  <c r="L12" s="1"/>
  <c r="N13"/>
  <c r="J10" i="10"/>
  <c r="K10"/>
  <c r="L10"/>
  <c r="I10"/>
  <c r="J13"/>
  <c r="N26" i="11"/>
  <c r="N25" s="1"/>
  <c r="N24" s="1"/>
  <c r="N22" s="1"/>
  <c r="N10" s="1"/>
  <c r="N13"/>
  <c r="N12" s="1"/>
  <c r="N9" s="1"/>
  <c r="N14" i="12"/>
  <c r="N13" s="1"/>
  <c r="N12" s="1"/>
  <c r="N9" s="1"/>
  <c r="N8" s="1"/>
  <c r="N13" i="14"/>
  <c r="N12" s="1"/>
  <c r="N21"/>
  <c r="N20" s="1"/>
  <c r="N19" s="1"/>
  <c r="N26"/>
  <c r="N24" s="1"/>
  <c r="N19" i="21"/>
  <c r="N15"/>
  <c r="N18" i="16"/>
  <c r="N17" s="1"/>
  <c r="N16" s="1"/>
  <c r="N14"/>
  <c r="N13" s="1"/>
  <c r="N12" s="1"/>
  <c r="N23" i="8"/>
  <c r="N20"/>
  <c r="N19" s="1"/>
  <c r="N18" s="1"/>
  <c r="N12" s="1"/>
  <c r="N15"/>
  <c r="D9" i="1"/>
  <c r="D8" s="1"/>
  <c r="C10"/>
  <c r="C9" s="1"/>
  <c r="C8" s="1"/>
  <c r="D13"/>
  <c r="D12" s="1"/>
  <c r="C14"/>
  <c r="C15"/>
  <c r="D19"/>
  <c r="C20"/>
  <c r="C21"/>
  <c r="C22"/>
  <c r="C23"/>
  <c r="C24"/>
  <c r="C25"/>
  <c r="D26"/>
  <c r="C27"/>
  <c r="C26" s="1"/>
  <c r="C31"/>
  <c r="D31"/>
  <c r="C33"/>
  <c r="C34"/>
  <c r="D39"/>
  <c r="C40"/>
  <c r="C39" s="1"/>
  <c r="D43"/>
  <c r="C44"/>
  <c r="C43" s="1"/>
  <c r="D46"/>
  <c r="C47"/>
  <c r="C46" s="1"/>
  <c r="D50"/>
  <c r="D49" s="1"/>
  <c r="C51"/>
  <c r="C50" s="1"/>
  <c r="C49" s="1"/>
  <c r="C52"/>
  <c r="D56"/>
  <c r="D55" s="1"/>
  <c r="D54" s="1"/>
  <c r="C57"/>
  <c r="C58"/>
  <c r="C59"/>
  <c r="D69"/>
  <c r="D67" s="1"/>
  <c r="C70"/>
  <c r="C69" s="1"/>
  <c r="D75"/>
  <c r="D74" s="1"/>
  <c r="D83" s="1"/>
  <c r="C76"/>
  <c r="G10" i="8"/>
  <c r="G17"/>
  <c r="G16"/>
  <c r="I20"/>
  <c r="I19" s="1"/>
  <c r="I18" s="1"/>
  <c r="G21"/>
  <c r="L20"/>
  <c r="L19" s="1"/>
  <c r="L18" s="1"/>
  <c r="K20"/>
  <c r="J20"/>
  <c r="J19" s="1"/>
  <c r="J18" s="1"/>
  <c r="H20"/>
  <c r="G20"/>
  <c r="G19" s="1"/>
  <c r="G18" s="1"/>
  <c r="K19"/>
  <c r="K18" s="1"/>
  <c r="H19"/>
  <c r="H18" s="1"/>
  <c r="A19"/>
  <c r="A20" s="1"/>
  <c r="A21" s="1"/>
  <c r="L15"/>
  <c r="K15"/>
  <c r="J15"/>
  <c r="I15"/>
  <c r="H15"/>
  <c r="G15"/>
  <c r="L14"/>
  <c r="L13" s="1"/>
  <c r="K14"/>
  <c r="K13" s="1"/>
  <c r="J14"/>
  <c r="I14"/>
  <c r="H14"/>
  <c r="H13" s="1"/>
  <c r="G14"/>
  <c r="G13" s="1"/>
  <c r="A13"/>
  <c r="A14" s="1"/>
  <c r="A15" s="1"/>
  <c r="A16" s="1"/>
  <c r="A17" s="1"/>
  <c r="G12" i="10"/>
  <c r="G9" s="1"/>
  <c r="G13"/>
  <c r="G22"/>
  <c r="G23"/>
  <c r="G10" s="1"/>
  <c r="H19"/>
  <c r="G25"/>
  <c r="I24"/>
  <c r="H24"/>
  <c r="G24"/>
  <c r="G17"/>
  <c r="I13"/>
  <c r="G16"/>
  <c r="H15"/>
  <c r="H14" s="1"/>
  <c r="H10"/>
  <c r="L19" i="21"/>
  <c r="K19"/>
  <c r="K18" s="1"/>
  <c r="K17" s="1"/>
  <c r="L15"/>
  <c r="K15"/>
  <c r="G37"/>
  <c r="G36"/>
  <c r="G32"/>
  <c r="G31"/>
  <c r="G30"/>
  <c r="G29"/>
  <c r="G28"/>
  <c r="G27"/>
  <c r="G26"/>
  <c r="G24"/>
  <c r="H21"/>
  <c r="H10" s="1"/>
  <c r="I19"/>
  <c r="G20"/>
  <c r="G19" s="1"/>
  <c r="J19"/>
  <c r="H19"/>
  <c r="J15"/>
  <c r="I15"/>
  <c r="H15"/>
  <c r="G15"/>
  <c r="A10"/>
  <c r="A11" s="1"/>
  <c r="E8" i="19"/>
  <c r="D64"/>
  <c r="D63"/>
  <c r="D59"/>
  <c r="D14" s="1"/>
  <c r="D60"/>
  <c r="D15" s="1"/>
  <c r="E74" i="1"/>
  <c r="E83" s="1"/>
  <c r="G15" i="17"/>
  <c r="G16"/>
  <c r="G17"/>
  <c r="G18"/>
  <c r="G19"/>
  <c r="G20"/>
  <c r="G21"/>
  <c r="G22"/>
  <c r="G23"/>
  <c r="G24"/>
  <c r="G25"/>
  <c r="G26"/>
  <c r="G28"/>
  <c r="G29"/>
  <c r="G30"/>
  <c r="G32"/>
  <c r="G33"/>
  <c r="G34"/>
  <c r="G35"/>
  <c r="G36"/>
  <c r="G37"/>
  <c r="G39"/>
  <c r="G41"/>
  <c r="G42"/>
  <c r="G43"/>
  <c r="G44"/>
  <c r="G14"/>
  <c r="I25" i="6"/>
  <c r="I24" s="1"/>
  <c r="I23" s="1"/>
  <c r="I15"/>
  <c r="I14" s="1"/>
  <c r="I13" s="1"/>
  <c r="G15" i="7"/>
  <c r="G14"/>
  <c r="L23" i="8"/>
  <c r="L22" s="1"/>
  <c r="I32"/>
  <c r="I31"/>
  <c r="J23"/>
  <c r="J22" s="1"/>
  <c r="H33"/>
  <c r="H32" s="1"/>
  <c r="K49" i="9"/>
  <c r="I39"/>
  <c r="I38" s="1"/>
  <c r="I14"/>
  <c r="G25"/>
  <c r="G26"/>
  <c r="G27"/>
  <c r="G28"/>
  <c r="G29"/>
  <c r="G24"/>
  <c r="G17"/>
  <c r="G18"/>
  <c r="G19"/>
  <c r="H14"/>
  <c r="G20" i="11"/>
  <c r="G14" s="1"/>
  <c r="G13" s="1"/>
  <c r="G12" s="1"/>
  <c r="G9" s="1"/>
  <c r="G27"/>
  <c r="G26" s="1"/>
  <c r="G25" s="1"/>
  <c r="J26"/>
  <c r="L26"/>
  <c r="J25"/>
  <c r="L25"/>
  <c r="J24"/>
  <c r="L24"/>
  <c r="J22"/>
  <c r="L22"/>
  <c r="J13"/>
  <c r="L13"/>
  <c r="J12"/>
  <c r="L12"/>
  <c r="J10"/>
  <c r="L10"/>
  <c r="J9"/>
  <c r="L9"/>
  <c r="J8"/>
  <c r="L8"/>
  <c r="H26"/>
  <c r="H25" s="1"/>
  <c r="H24" s="1"/>
  <c r="H14"/>
  <c r="H13" s="1"/>
  <c r="H12" s="1"/>
  <c r="H9" s="1"/>
  <c r="G16" i="14"/>
  <c r="G17"/>
  <c r="G15"/>
  <c r="G13" i="16"/>
  <c r="G15"/>
  <c r="G14" s="1"/>
  <c r="G12"/>
  <c r="G19"/>
  <c r="G20"/>
  <c r="L18"/>
  <c r="L14"/>
  <c r="L13" s="1"/>
  <c r="L12" s="1"/>
  <c r="J14"/>
  <c r="J13" s="1"/>
  <c r="J12" s="1"/>
  <c r="J18"/>
  <c r="J17" s="1"/>
  <c r="J16" s="1"/>
  <c r="H18"/>
  <c r="H17" s="1"/>
  <c r="H16" s="1"/>
  <c r="H9" s="1"/>
  <c r="H8" s="1"/>
  <c r="G24" i="5"/>
  <c r="G23" s="1"/>
  <c r="G21"/>
  <c r="G22"/>
  <c r="H23"/>
  <c r="G26" i="8"/>
  <c r="G28"/>
  <c r="G29"/>
  <c r="G30"/>
  <c r="G33"/>
  <c r="G32" s="1"/>
  <c r="A9"/>
  <c r="A10" s="1"/>
  <c r="A11" s="1"/>
  <c r="H24"/>
  <c r="H23" s="1"/>
  <c r="H22" s="1"/>
  <c r="G52" i="9"/>
  <c r="G53"/>
  <c r="G54"/>
  <c r="I18" i="16"/>
  <c r="I17" s="1"/>
  <c r="I16" s="1"/>
  <c r="L17"/>
  <c r="L16" s="1"/>
  <c r="E12" i="19"/>
  <c r="G65"/>
  <c r="E65"/>
  <c r="D65"/>
  <c r="G61"/>
  <c r="E61"/>
  <c r="D61"/>
  <c r="G57"/>
  <c r="E57"/>
  <c r="D57"/>
  <c r="G53"/>
  <c r="E53"/>
  <c r="D53"/>
  <c r="G49"/>
  <c r="E49"/>
  <c r="D49"/>
  <c r="G45"/>
  <c r="E45"/>
  <c r="D45"/>
  <c r="G41"/>
  <c r="E41"/>
  <c r="D41"/>
  <c r="G37"/>
  <c r="E37"/>
  <c r="D37"/>
  <c r="G33"/>
  <c r="E33"/>
  <c r="D33"/>
  <c r="G29"/>
  <c r="E29"/>
  <c r="D29"/>
  <c r="G25"/>
  <c r="E25"/>
  <c r="D25"/>
  <c r="G21"/>
  <c r="D21"/>
  <c r="G17"/>
  <c r="E17"/>
  <c r="D17"/>
  <c r="A9" i="17"/>
  <c r="A10" s="1"/>
  <c r="A11" s="1"/>
  <c r="A12" s="1"/>
  <c r="A13" s="1"/>
  <c r="A14" s="1"/>
  <c r="A15" s="1"/>
  <c r="A16" s="1"/>
  <c r="A17" s="1"/>
  <c r="A19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H13"/>
  <c r="H12" s="1"/>
  <c r="G13"/>
  <c r="G12" s="1"/>
  <c r="I48"/>
  <c r="I47" s="1"/>
  <c r="I51"/>
  <c r="I50" s="1"/>
  <c r="H48"/>
  <c r="H47" s="1"/>
  <c r="H51"/>
  <c r="H50" s="1"/>
  <c r="G48"/>
  <c r="G47" s="1"/>
  <c r="G51"/>
  <c r="G50" s="1"/>
  <c r="A9" i="6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H15"/>
  <c r="H14" s="1"/>
  <c r="H13" s="1"/>
  <c r="H19"/>
  <c r="H18" s="1"/>
  <c r="H17" s="1"/>
  <c r="H25"/>
  <c r="H24" s="1"/>
  <c r="G16"/>
  <c r="G15" s="1"/>
  <c r="G14" s="1"/>
  <c r="G20"/>
  <c r="G21"/>
  <c r="G19" s="1"/>
  <c r="G18" s="1"/>
  <c r="G17" s="1"/>
  <c r="G26"/>
  <c r="G25" s="1"/>
  <c r="G24" s="1"/>
  <c r="G23" s="1"/>
  <c r="H11" i="7"/>
  <c r="G11"/>
  <c r="H13"/>
  <c r="H9" s="1"/>
  <c r="H8" s="1"/>
  <c r="G13"/>
  <c r="G9" s="1"/>
  <c r="G8" s="1"/>
  <c r="A9"/>
  <c r="A10" s="1"/>
  <c r="A11" s="1"/>
  <c r="A12" s="1"/>
  <c r="A13" s="1"/>
  <c r="A14" s="1"/>
  <c r="A15" s="1"/>
  <c r="H12"/>
  <c r="A9" i="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3"/>
  <c r="H22" s="1"/>
  <c r="H21" s="1"/>
  <c r="H40"/>
  <c r="H39" s="1"/>
  <c r="H38" s="1"/>
  <c r="G41"/>
  <c r="G40" s="1"/>
  <c r="G39" s="1"/>
  <c r="G38" s="1"/>
  <c r="G16"/>
  <c r="G51"/>
  <c r="K26" i="11"/>
  <c r="K25" s="1"/>
  <c r="I26"/>
  <c r="I25" s="1"/>
  <c r="A9"/>
  <c r="K13"/>
  <c r="K12" s="1"/>
  <c r="K9" s="1"/>
  <c r="I13"/>
  <c r="I12" s="1"/>
  <c r="I9" s="1"/>
  <c r="A9" i="12"/>
  <c r="A10" s="1"/>
  <c r="A11" s="1"/>
  <c r="A12" s="1"/>
  <c r="A13" s="1"/>
  <c r="A14" s="1"/>
  <c r="A15" s="1"/>
  <c r="A16" s="1"/>
  <c r="A17" s="1"/>
  <c r="L14"/>
  <c r="L13" s="1"/>
  <c r="L12" s="1"/>
  <c r="L9" s="1"/>
  <c r="L8" s="1"/>
  <c r="J14"/>
  <c r="J13" s="1"/>
  <c r="J12" s="1"/>
  <c r="J9" s="1"/>
  <c r="J8" s="1"/>
  <c r="I14"/>
  <c r="I13" s="1"/>
  <c r="I12" s="1"/>
  <c r="I9" s="1"/>
  <c r="I8" s="1"/>
  <c r="H14"/>
  <c r="H13" s="1"/>
  <c r="H12" s="1"/>
  <c r="H9" s="1"/>
  <c r="H8" s="1"/>
  <c r="G15"/>
  <c r="G16"/>
  <c r="A9" i="13"/>
  <c r="A10" s="1"/>
  <c r="A11" s="1"/>
  <c r="A12" s="1"/>
  <c r="I8"/>
  <c r="H8"/>
  <c r="G8"/>
  <c r="A9" i="1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L21"/>
  <c r="L20" s="1"/>
  <c r="L19" s="1"/>
  <c r="K21"/>
  <c r="K20" s="1"/>
  <c r="K19" s="1"/>
  <c r="J21"/>
  <c r="J20" s="1"/>
  <c r="I21"/>
  <c r="I20" s="1"/>
  <c r="I19" s="1"/>
  <c r="H21"/>
  <c r="H20" s="1"/>
  <c r="H19" s="1"/>
  <c r="G22"/>
  <c r="G23"/>
  <c r="G21" s="1"/>
  <c r="G20" s="1"/>
  <c r="G19" s="1"/>
  <c r="L13"/>
  <c r="K13"/>
  <c r="J13"/>
  <c r="J12" s="1"/>
  <c r="H14"/>
  <c r="H13" s="1"/>
  <c r="G14"/>
  <c r="G13" s="1"/>
  <c r="K26"/>
  <c r="I26"/>
  <c r="I24" s="1"/>
  <c r="G27"/>
  <c r="L26"/>
  <c r="L24" s="1"/>
  <c r="J26"/>
  <c r="J24" s="1"/>
  <c r="H26"/>
  <c r="H25" s="1"/>
  <c r="H24" s="1"/>
  <c r="G26"/>
  <c r="G25" s="1"/>
  <c r="G24" s="1"/>
  <c r="A9" i="16"/>
  <c r="A10"/>
  <c r="A11" s="1"/>
  <c r="A12" s="1"/>
  <c r="A13" s="1"/>
  <c r="A14" s="1"/>
  <c r="A15" s="1"/>
  <c r="A16" s="1"/>
  <c r="I14"/>
  <c r="I13" s="1"/>
  <c r="I12" s="1"/>
  <c r="J20" i="5"/>
  <c r="J19" s="1"/>
  <c r="J18" s="1"/>
  <c r="I20"/>
  <c r="I19" s="1"/>
  <c r="I18" s="1"/>
  <c r="H20"/>
  <c r="H19" s="1"/>
  <c r="H18" s="1"/>
  <c r="H9" s="1"/>
  <c r="H8" s="1"/>
  <c r="G2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G16"/>
  <c r="G14" s="1"/>
  <c r="G13" s="1"/>
  <c r="G12" s="1"/>
  <c r="I13"/>
  <c r="I12" s="1"/>
  <c r="G33"/>
  <c r="G28"/>
  <c r="J13"/>
  <c r="J12" s="1"/>
  <c r="E9" i="1"/>
  <c r="E8" s="1"/>
  <c r="E26"/>
  <c r="F39"/>
  <c r="F43"/>
  <c r="F46"/>
  <c r="F50"/>
  <c r="F49" s="1"/>
  <c r="E32"/>
  <c r="E31" s="1"/>
  <c r="E39"/>
  <c r="E43"/>
  <c r="E46"/>
  <c r="F9"/>
  <c r="F8" s="1"/>
  <c r="F26"/>
  <c r="L38" l="1"/>
  <c r="I18"/>
  <c r="I7" s="1"/>
  <c r="L18"/>
  <c r="I38"/>
  <c r="E38"/>
  <c r="H38"/>
  <c r="K9" i="17"/>
  <c r="K8" s="1"/>
  <c r="K20" i="9"/>
  <c r="K14" i="10"/>
  <c r="K13" s="1"/>
  <c r="K10" i="13"/>
  <c r="K18"/>
  <c r="K8"/>
  <c r="K25" i="14"/>
  <c r="K24" s="1"/>
  <c r="H36" i="9"/>
  <c r="H34" s="1"/>
  <c r="H33" s="1"/>
  <c r="H32" s="1"/>
  <c r="H30" s="1"/>
  <c r="O10"/>
  <c r="N22"/>
  <c r="N21" s="1"/>
  <c r="P11"/>
  <c r="P22"/>
  <c r="P21" s="1"/>
  <c r="L10"/>
  <c r="O22"/>
  <c r="O21" s="1"/>
  <c r="L22"/>
  <c r="L21" s="1"/>
  <c r="L20" s="1"/>
  <c r="J22"/>
  <c r="J9" s="1"/>
  <c r="A26"/>
  <c r="A27" s="1"/>
  <c r="A28" s="1"/>
  <c r="A29" s="1"/>
  <c r="A30" s="1"/>
  <c r="A31" s="1"/>
  <c r="A32" s="1"/>
  <c r="A33" s="1"/>
  <c r="A34" s="1"/>
  <c r="A35" s="1"/>
  <c r="I30" i="1"/>
  <c r="P9" i="17"/>
  <c r="P8" s="1"/>
  <c r="P13" i="6"/>
  <c r="P12" s="1"/>
  <c r="P9"/>
  <c r="P8" s="1"/>
  <c r="P12" i="8"/>
  <c r="P9"/>
  <c r="P8" s="1"/>
  <c r="P10" i="9"/>
  <c r="P12" i="10"/>
  <c r="P9"/>
  <c r="P8" s="1"/>
  <c r="P12" i="13"/>
  <c r="P10"/>
  <c r="P8" s="1"/>
  <c r="P9" i="14"/>
  <c r="P8" s="1"/>
  <c r="P10" i="21"/>
  <c r="P9" s="1"/>
  <c r="G18" i="16"/>
  <c r="G17" s="1"/>
  <c r="G16" s="1"/>
  <c r="G9" s="1"/>
  <c r="G8" s="1"/>
  <c r="O9"/>
  <c r="O8" s="1"/>
  <c r="P9" i="5"/>
  <c r="P8" s="1"/>
  <c r="L7" i="1"/>
  <c r="L30"/>
  <c r="J74"/>
  <c r="J83" s="1"/>
  <c r="I11" i="19" s="1"/>
  <c r="E16"/>
  <c r="J12"/>
  <c r="I12"/>
  <c r="G12"/>
  <c r="L10" i="21"/>
  <c r="K10"/>
  <c r="O10"/>
  <c r="N10"/>
  <c r="L9" i="17"/>
  <c r="L8" s="1"/>
  <c r="N9"/>
  <c r="N8" s="1"/>
  <c r="O9"/>
  <c r="O8" s="1"/>
  <c r="J8"/>
  <c r="I12"/>
  <c r="I9" s="1"/>
  <c r="N12" i="6"/>
  <c r="L12"/>
  <c r="N23"/>
  <c r="N9"/>
  <c r="N8" s="1"/>
  <c r="L9"/>
  <c r="L8" s="1"/>
  <c r="K9"/>
  <c r="K8" s="1"/>
  <c r="K17"/>
  <c r="K12" s="1"/>
  <c r="J9"/>
  <c r="J8" s="1"/>
  <c r="J17"/>
  <c r="J12" s="1"/>
  <c r="O13"/>
  <c r="O12" s="1"/>
  <c r="O9"/>
  <c r="O8" s="1"/>
  <c r="O12" i="7"/>
  <c r="O9" s="1"/>
  <c r="O8" s="1"/>
  <c r="N12"/>
  <c r="N9" s="1"/>
  <c r="N8" s="1"/>
  <c r="L8"/>
  <c r="K8"/>
  <c r="J8"/>
  <c r="J40" i="8"/>
  <c r="K35"/>
  <c r="N11" i="9"/>
  <c r="N43"/>
  <c r="L43"/>
  <c r="O43"/>
  <c r="K10"/>
  <c r="N10"/>
  <c r="K11"/>
  <c r="K40"/>
  <c r="K39" s="1"/>
  <c r="K38" s="1"/>
  <c r="K14"/>
  <c r="K13" s="1"/>
  <c r="J32"/>
  <c r="J10"/>
  <c r="G23"/>
  <c r="G22" s="1"/>
  <c r="G14"/>
  <c r="G13" s="1"/>
  <c r="G12" s="1"/>
  <c r="O9"/>
  <c r="O8" s="1"/>
  <c r="N48"/>
  <c r="N47" s="1"/>
  <c r="G49"/>
  <c r="G48" s="1"/>
  <c r="G47" s="1"/>
  <c r="G45" s="1"/>
  <c r="G44" s="1"/>
  <c r="G43" s="1"/>
  <c r="G36" s="1"/>
  <c r="G34" s="1"/>
  <c r="G33" s="1"/>
  <c r="G32" s="1"/>
  <c r="G30" s="1"/>
  <c r="I48"/>
  <c r="I47" s="1"/>
  <c r="K48"/>
  <c r="K47" s="1"/>
  <c r="O14" i="10"/>
  <c r="O13" s="1"/>
  <c r="O12" s="1"/>
  <c r="J12"/>
  <c r="J9"/>
  <c r="K9"/>
  <c r="K12"/>
  <c r="L12"/>
  <c r="L9"/>
  <c r="L8" s="1"/>
  <c r="K8"/>
  <c r="J8"/>
  <c r="N12"/>
  <c r="N10"/>
  <c r="N8" s="1"/>
  <c r="I9"/>
  <c r="I12"/>
  <c r="O9"/>
  <c r="O8" s="1"/>
  <c r="O8" i="11"/>
  <c r="N8"/>
  <c r="O12" i="13"/>
  <c r="L12"/>
  <c r="J12"/>
  <c r="I12"/>
  <c r="N12"/>
  <c r="K12"/>
  <c r="O9" i="14"/>
  <c r="O8" s="1"/>
  <c r="N9"/>
  <c r="N8" s="1"/>
  <c r="O9" i="21"/>
  <c r="N9"/>
  <c r="N9" i="16"/>
  <c r="N8" s="1"/>
  <c r="L19" i="5"/>
  <c r="L18" s="1"/>
  <c r="O9"/>
  <c r="O8" s="1"/>
  <c r="L9"/>
  <c r="L8" s="1"/>
  <c r="N9"/>
  <c r="N8" s="1"/>
  <c r="F38" i="1"/>
  <c r="K18"/>
  <c r="K7" s="1"/>
  <c r="J7"/>
  <c r="K30"/>
  <c r="J30"/>
  <c r="H7"/>
  <c r="H30"/>
  <c r="F32"/>
  <c r="F31" s="1"/>
  <c r="F55"/>
  <c r="F54" s="1"/>
  <c r="E50"/>
  <c r="E49" s="1"/>
  <c r="N22" i="8"/>
  <c r="G14" i="12"/>
  <c r="G13" s="1"/>
  <c r="G12" s="1"/>
  <c r="G9" s="1"/>
  <c r="G8" s="1"/>
  <c r="K14"/>
  <c r="K13" s="1"/>
  <c r="K12" s="1"/>
  <c r="K9" s="1"/>
  <c r="K8" s="1"/>
  <c r="D18" i="1"/>
  <c r="D7" s="1"/>
  <c r="C13"/>
  <c r="C12" s="1"/>
  <c r="C75"/>
  <c r="C74" s="1"/>
  <c r="C83" s="1"/>
  <c r="C56"/>
  <c r="C55" s="1"/>
  <c r="C54" s="1"/>
  <c r="D38"/>
  <c r="D30" s="1"/>
  <c r="C19"/>
  <c r="C18" s="1"/>
  <c r="C7" s="1"/>
  <c r="C67"/>
  <c r="C82" s="1"/>
  <c r="D82"/>
  <c r="C38"/>
  <c r="C30" s="1"/>
  <c r="E55"/>
  <c r="E54" s="1"/>
  <c r="F83"/>
  <c r="G10" i="21"/>
  <c r="G9" s="1"/>
  <c r="H9"/>
  <c r="G14" i="10"/>
  <c r="H9"/>
  <c r="H8" s="1"/>
  <c r="G19" i="5"/>
  <c r="G18" s="1"/>
  <c r="G9" s="1"/>
  <c r="G8" s="1"/>
  <c r="I9"/>
  <c r="I8" s="1"/>
  <c r="J9"/>
  <c r="J8" s="1"/>
  <c r="I13" i="7"/>
  <c r="I8" s="1"/>
  <c r="I19" i="6"/>
  <c r="I18" s="1"/>
  <c r="I9" s="1"/>
  <c r="G15" i="10"/>
  <c r="K12" i="8"/>
  <c r="J12"/>
  <c r="I12"/>
  <c r="D12" i="19"/>
  <c r="G12" i="8"/>
  <c r="L12"/>
  <c r="H12"/>
  <c r="H9"/>
  <c r="H8" s="1"/>
  <c r="A23"/>
  <c r="A24" s="1"/>
  <c r="A25" s="1"/>
  <c r="A26" s="1"/>
  <c r="A27" s="1"/>
  <c r="A28" s="1"/>
  <c r="A29" s="1"/>
  <c r="A30" s="1"/>
  <c r="A31" s="1"/>
  <c r="A32" s="1"/>
  <c r="A33" s="1"/>
  <c r="L9" i="16"/>
  <c r="L8" s="1"/>
  <c r="D8" i="19"/>
  <c r="K23" i="8"/>
  <c r="K22" s="1"/>
  <c r="H9" i="17"/>
  <c r="H8" s="1"/>
  <c r="G9"/>
  <c r="G8" s="1"/>
  <c r="I8"/>
  <c r="I8" i="6"/>
  <c r="H12"/>
  <c r="G13"/>
  <c r="G12" s="1"/>
  <c r="G9"/>
  <c r="G8" s="1"/>
  <c r="H9"/>
  <c r="H8" s="1"/>
  <c r="H23"/>
  <c r="G12" i="7"/>
  <c r="I23" i="8"/>
  <c r="I22" s="1"/>
  <c r="G24"/>
  <c r="G23" s="1"/>
  <c r="H31"/>
  <c r="G31"/>
  <c r="I13" i="9"/>
  <c r="I9" s="1"/>
  <c r="I21"/>
  <c r="I20" s="1"/>
  <c r="H20"/>
  <c r="J12"/>
  <c r="G21"/>
  <c r="G20" s="1"/>
  <c r="G22" i="11"/>
  <c r="G10" s="1"/>
  <c r="G24"/>
  <c r="G8"/>
  <c r="I24"/>
  <c r="I22"/>
  <c r="I10" s="1"/>
  <c r="I8" s="1"/>
  <c r="K24"/>
  <c r="K22"/>
  <c r="K10" s="1"/>
  <c r="K8" s="1"/>
  <c r="H22"/>
  <c r="H10" s="1"/>
  <c r="H8" s="1"/>
  <c r="K9" i="14"/>
  <c r="K8" s="1"/>
  <c r="K12"/>
  <c r="L12"/>
  <c r="L9"/>
  <c r="L8" s="1"/>
  <c r="J9"/>
  <c r="J8" s="1"/>
  <c r="J19"/>
  <c r="I13"/>
  <c r="H12"/>
  <c r="H9"/>
  <c r="H8" s="1"/>
  <c r="G12"/>
  <c r="G9"/>
  <c r="G8" s="1"/>
  <c r="I9" i="16"/>
  <c r="I8" s="1"/>
  <c r="J9"/>
  <c r="J8" s="1"/>
  <c r="F19" i="1"/>
  <c r="F18" s="1"/>
  <c r="F12"/>
  <c r="E19"/>
  <c r="E18" s="1"/>
  <c r="E12"/>
  <c r="I64" l="1"/>
  <c r="I81" s="1"/>
  <c r="I84" s="1"/>
  <c r="K9" i="8"/>
  <c r="K8" s="1"/>
  <c r="A38" i="9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36"/>
  <c r="A37" s="1"/>
  <c r="L9"/>
  <c r="L8" s="1"/>
  <c r="J21"/>
  <c r="J20" s="1"/>
  <c r="G9"/>
  <c r="G8" s="1"/>
  <c r="J8"/>
  <c r="P9"/>
  <c r="P8" s="1"/>
  <c r="L64" i="1"/>
  <c r="L81" s="1"/>
  <c r="K9" i="19" s="1"/>
  <c r="K8" s="1"/>
  <c r="K16" s="1"/>
  <c r="F30" i="1"/>
  <c r="D16" i="19"/>
  <c r="I17" i="6"/>
  <c r="I12" s="1"/>
  <c r="A34" i="8"/>
  <c r="A35" s="1"/>
  <c r="A36" s="1"/>
  <c r="A37" s="1"/>
  <c r="A38" s="1"/>
  <c r="A39" s="1"/>
  <c r="A40" s="1"/>
  <c r="A41" s="1"/>
  <c r="A42" s="1"/>
  <c r="K9" i="9"/>
  <c r="K8" s="1"/>
  <c r="N9"/>
  <c r="N8" s="1"/>
  <c r="I8"/>
  <c r="I12"/>
  <c r="F7" i="1"/>
  <c r="K64"/>
  <c r="K81" s="1"/>
  <c r="J64"/>
  <c r="J81" s="1"/>
  <c r="H64"/>
  <c r="H81" s="1"/>
  <c r="E7"/>
  <c r="E30"/>
  <c r="K12" i="9"/>
  <c r="D64" i="1"/>
  <c r="C64" s="1"/>
  <c r="C81" s="1"/>
  <c r="C84" s="1"/>
  <c r="I8" i="10"/>
  <c r="L9" i="21"/>
  <c r="K9"/>
  <c r="G22" i="8"/>
  <c r="G9"/>
  <c r="G8" s="1"/>
  <c r="I12" i="14"/>
  <c r="I9"/>
  <c r="I8" s="1"/>
  <c r="H13" i="9"/>
  <c r="H12" s="1"/>
  <c r="L84" i="1" l="1"/>
  <c r="K84"/>
  <c r="J9" i="19"/>
  <c r="J8" s="1"/>
  <c r="J16" s="1"/>
  <c r="J84" i="1"/>
  <c r="I9" i="19"/>
  <c r="I8" s="1"/>
  <c r="I16" s="1"/>
  <c r="H84" i="1"/>
  <c r="G9" i="19"/>
  <c r="G8" s="1"/>
  <c r="G16" s="1"/>
  <c r="F64" i="1"/>
  <c r="F81" s="1"/>
  <c r="E64"/>
  <c r="E81" s="1"/>
  <c r="E67"/>
  <c r="E82" s="1"/>
  <c r="D81"/>
  <c r="D84" s="1"/>
  <c r="H9" i="9"/>
  <c r="H8" s="1"/>
  <c r="E84" i="1" l="1"/>
  <c r="F82"/>
  <c r="F84" s="1"/>
</calcChain>
</file>

<file path=xl/sharedStrings.xml><?xml version="1.0" encoding="utf-8"?>
<sst xmlns="http://schemas.openxmlformats.org/spreadsheetml/2006/main" count="964" uniqueCount="379">
  <si>
    <t xml:space="preserve"> </t>
  </si>
  <si>
    <t>Názov</t>
  </si>
  <si>
    <t xml:space="preserve">  </t>
  </si>
  <si>
    <t>Výnos z dane /z DÚ/</t>
  </si>
  <si>
    <t>Daň z pozemkov</t>
  </si>
  <si>
    <t>Daň zo stavieb</t>
  </si>
  <si>
    <t>Daň za psa</t>
  </si>
  <si>
    <t>Daň za ubytovanie</t>
  </si>
  <si>
    <t>Daň za užívanie verejného priestranstva</t>
  </si>
  <si>
    <t>Daň za komunáne odpady a drob. stav. odpady</t>
  </si>
  <si>
    <t>Daň za umiestnenie jadrového zariadenia</t>
  </si>
  <si>
    <t>Daň za dobývací priestor</t>
  </si>
  <si>
    <t>Príjmy z prenajatých pozemkov</t>
  </si>
  <si>
    <t>Príjmy z prenajatých budov, priestorov, objektov</t>
  </si>
  <si>
    <t>Ostatné poplatky – správne</t>
  </si>
  <si>
    <t xml:space="preserve">Poplatky za predaj výrobkov a služieb </t>
  </si>
  <si>
    <t>Príjmy z výťažkov lotérií</t>
  </si>
  <si>
    <t>Transfery zo ŠR – cest.doprava a pozem.komun.</t>
  </si>
  <si>
    <t xml:space="preserve">                         - register obyvateľov</t>
  </si>
  <si>
    <t xml:space="preserve">                         - životné prostredie</t>
  </si>
  <si>
    <t>Bežný rozpočet</t>
  </si>
  <si>
    <t xml:space="preserve">            </t>
  </si>
  <si>
    <t>Kapitálový rozpočet</t>
  </si>
  <si>
    <t>Finančné operácie</t>
  </si>
  <si>
    <t>Tarifný plat, základný plat</t>
  </si>
  <si>
    <t>Osobný príplatok</t>
  </si>
  <si>
    <t xml:space="preserve">Odmeny  </t>
  </si>
  <si>
    <t>Poistné do VZP</t>
  </si>
  <si>
    <t>Poistné na NP</t>
  </si>
  <si>
    <t>Poistné na SP</t>
  </si>
  <si>
    <t>Poistné na ÚP</t>
  </si>
  <si>
    <t>Poistné na IP</t>
  </si>
  <si>
    <t>Poistné na poistenie v nezamestnan.</t>
  </si>
  <si>
    <t>Poistné na poistenie do RF</t>
  </si>
  <si>
    <t>Príspevok do DDP</t>
  </si>
  <si>
    <t>Cestovné náhrady – tuzemské</t>
  </si>
  <si>
    <t>Energie – EE,palivá</t>
  </si>
  <si>
    <t>Vodné, stočné</t>
  </si>
  <si>
    <t>Poštové a telekomunikačné služby</t>
  </si>
  <si>
    <t>Komunikačná infraštruktúra</t>
  </si>
  <si>
    <t>Všeobecný materiál</t>
  </si>
  <si>
    <t>Reprezentačné</t>
  </si>
  <si>
    <t>Špeciálne služby (audit)</t>
  </si>
  <si>
    <t>Stravovanie</t>
  </si>
  <si>
    <t xml:space="preserve">Poistné   </t>
  </si>
  <si>
    <t>Prídel do SF</t>
  </si>
  <si>
    <t>Odmeny a príspevky poslancom OZ</t>
  </si>
  <si>
    <t>Odmeny zamestnancov mimo PP</t>
  </si>
  <si>
    <t>Transfery RO – spoločný OÚ</t>
  </si>
  <si>
    <t>Transfery občianskemu združeniu</t>
  </si>
  <si>
    <t>Poplatky banke</t>
  </si>
  <si>
    <t>Rut.a štand.údržba ciest</t>
  </si>
  <si>
    <t>Odvoz, uloženie a likvidácia odpadu</t>
  </si>
  <si>
    <t>Rut.a štand.údržba VO</t>
  </si>
  <si>
    <t>Všeobecné služby (vianoč.osvelenie)</t>
  </si>
  <si>
    <t>Všeobecné služby</t>
  </si>
  <si>
    <t>Energie TJ</t>
  </si>
  <si>
    <t>Odmeny za správu KD</t>
  </si>
  <si>
    <t>Rut.a štand.údržba  MR</t>
  </si>
  <si>
    <t>Poplatky a odvody (SOZA)</t>
  </si>
  <si>
    <t>Koncesionárske poplatky</t>
  </si>
  <si>
    <t>Príspevky ZMOS, ZMO, RVC</t>
  </si>
  <si>
    <t xml:space="preserve">Príspevky klubu dôchodcov </t>
  </si>
  <si>
    <t>Príspevok pre novonarodené deti</t>
  </si>
  <si>
    <t>Výstavba chodníka</t>
  </si>
  <si>
    <t>Rekonštrukcia MŠ</t>
  </si>
  <si>
    <t>01.1.1.6</t>
  </si>
  <si>
    <t>01.1.2</t>
  </si>
  <si>
    <t>04.5.1</t>
  </si>
  <si>
    <t>05.1.0</t>
  </si>
  <si>
    <t>06.2.0</t>
  </si>
  <si>
    <t>06.4.0</t>
  </si>
  <si>
    <t>06.6.0</t>
  </si>
  <si>
    <t>08.1.0</t>
  </si>
  <si>
    <t>08.2.0</t>
  </si>
  <si>
    <t>08.2.0.5</t>
  </si>
  <si>
    <t>08.2.0.9</t>
  </si>
  <si>
    <t>08.3.0</t>
  </si>
  <si>
    <t>08.4.0</t>
  </si>
  <si>
    <t>09.1.1.1</t>
  </si>
  <si>
    <t>10.2.0</t>
  </si>
  <si>
    <t>10.2.0.2</t>
  </si>
  <si>
    <t>10.4.0</t>
  </si>
  <si>
    <t>Ekon.</t>
  </si>
  <si>
    <t>klasif.</t>
  </si>
  <si>
    <t>DAŇOVÉ PRÍJMY</t>
  </si>
  <si>
    <t>Dane z príjmov a kapitálového majetku</t>
  </si>
  <si>
    <t>Dane z majetku</t>
  </si>
  <si>
    <t>Dane za tovary a služby</t>
  </si>
  <si>
    <t>Daň z príjmov fyzickej osoby</t>
  </si>
  <si>
    <t>Daň z nehnuteľností</t>
  </si>
  <si>
    <t>Dane za špecifické služby</t>
  </si>
  <si>
    <t>NEDAŇOVÉ PRÍJMY</t>
  </si>
  <si>
    <t>Príjmy z podnikania a z vlastníctva majetku</t>
  </si>
  <si>
    <t>Príjmy z vlastníctva</t>
  </si>
  <si>
    <t>Administratívne a iné poplatky a platby</t>
  </si>
  <si>
    <t>Administratívne poplatky</t>
  </si>
  <si>
    <t>Z vkladov</t>
  </si>
  <si>
    <t>Iné nedaňové príjmy</t>
  </si>
  <si>
    <t>Ostatné príjmy</t>
  </si>
  <si>
    <t>Tuzemské bežné granty a transfery</t>
  </si>
  <si>
    <t>Transfery v rámci verejnej správy</t>
  </si>
  <si>
    <t>Dane z použív.tovarov a z povolenia na výkon činnosti</t>
  </si>
  <si>
    <t>Úroky z tuz.úver., pôž.,návr.fin.výp.,vkladov</t>
  </si>
  <si>
    <t xml:space="preserve">Popl.a platby z nepriem.a náh.predaja a služieb </t>
  </si>
  <si>
    <t>GRANTY A TRANSFERY</t>
  </si>
  <si>
    <t>Pod-</t>
  </si>
  <si>
    <t>Funkčná,</t>
  </si>
  <si>
    <t>prog-</t>
  </si>
  <si>
    <t>ekonomic.</t>
  </si>
  <si>
    <t>ram</t>
  </si>
  <si>
    <t>klasifik.</t>
  </si>
  <si>
    <t>PROGRAM 1:     Plánovanie, manažment a kontrola</t>
  </si>
  <si>
    <t>v</t>
  </si>
  <si>
    <t>BEŽNÉ VÝDAVKY SPOLU:</t>
  </si>
  <si>
    <t>tom:</t>
  </si>
  <si>
    <t>KAPITÁLOVÉ VÝDAVKY SPOLU:</t>
  </si>
  <si>
    <t>FINANČNÉ OPERÁCIE SPOLU:</t>
  </si>
  <si>
    <t>01.1.1.6.</t>
  </si>
  <si>
    <t>Obce</t>
  </si>
  <si>
    <t>Manažment a samospráva</t>
  </si>
  <si>
    <t>1.1</t>
  </si>
  <si>
    <t>1.2</t>
  </si>
  <si>
    <t>Bežné výdavky spolu:</t>
  </si>
  <si>
    <t>1.3</t>
  </si>
  <si>
    <t>Členstvo v združeniach miest a obcí</t>
  </si>
  <si>
    <t>Program 2: Propagácia a marketing</t>
  </si>
  <si>
    <t>Program 4: Služby občanom</t>
  </si>
  <si>
    <t>Program 5: Bezpečnosť</t>
  </si>
  <si>
    <t>Program 6: Odpadové hospodárstvo</t>
  </si>
  <si>
    <t>Program 7: Komunikácie</t>
  </si>
  <si>
    <t>Program 8: Vzdelávanie</t>
  </si>
  <si>
    <t>Program 10: Prostredie pre život</t>
  </si>
  <si>
    <t>Program 11: Bývanie</t>
  </si>
  <si>
    <t>Program 12: Sociálne služby</t>
  </si>
  <si>
    <t>Program 13: Administratíva</t>
  </si>
  <si>
    <t>v €</t>
  </si>
  <si>
    <t>v Sk</t>
  </si>
  <si>
    <t>8.1</t>
  </si>
  <si>
    <t>12.2</t>
  </si>
  <si>
    <t>12.1</t>
  </si>
  <si>
    <t xml:space="preserve">REKAPITULÁCIA  PROGRAMOVÉHO ROZPOČTU </t>
  </si>
  <si>
    <t>ZDROJE CELKOM :</t>
  </si>
  <si>
    <t>Bežné</t>
  </si>
  <si>
    <t xml:space="preserve">Kapitálové </t>
  </si>
  <si>
    <t>Finančné operácie príjmové</t>
  </si>
  <si>
    <t>VÝDAVKY CELKOM:</t>
  </si>
  <si>
    <t>Finančné operácie výdavkové</t>
  </si>
  <si>
    <t xml:space="preserve">ROZDIEL </t>
  </si>
  <si>
    <t>Program 1:   Plánovanie, manažment a kontrola</t>
  </si>
  <si>
    <t>Program 2:   Propagácia a marketing</t>
  </si>
  <si>
    <t xml:space="preserve">Program 3:   Interné služby </t>
  </si>
  <si>
    <t>Program 4:   Služby občanom</t>
  </si>
  <si>
    <t>Program 5:   Bezpečnosť</t>
  </si>
  <si>
    <t>Program 6:   Odpadové hospodárstvo</t>
  </si>
  <si>
    <t>Program 7:   Komunikácie</t>
  </si>
  <si>
    <t>7.1</t>
  </si>
  <si>
    <t>6.1</t>
  </si>
  <si>
    <t>10.1</t>
  </si>
  <si>
    <t>9.2</t>
  </si>
  <si>
    <t>9.1</t>
  </si>
  <si>
    <t>9.3</t>
  </si>
  <si>
    <t>4.2</t>
  </si>
  <si>
    <t>4.1</t>
  </si>
  <si>
    <t>7.2</t>
  </si>
  <si>
    <t>1.4</t>
  </si>
  <si>
    <t>1.6</t>
  </si>
  <si>
    <t>Vš.materiál na Reg.obyvateľov</t>
  </si>
  <si>
    <t>4.3</t>
  </si>
  <si>
    <t>2.1</t>
  </si>
  <si>
    <t>10.2</t>
  </si>
  <si>
    <t>10.3</t>
  </si>
  <si>
    <t>Kontrola</t>
  </si>
  <si>
    <t>Rozpočtová politika a účtovníctvo</t>
  </si>
  <si>
    <t>1.5</t>
  </si>
  <si>
    <t>Daňová agenda a politika</t>
  </si>
  <si>
    <t>Činnosť samosprávnych orgánov obce</t>
  </si>
  <si>
    <t>Internetová stránka obce</t>
  </si>
  <si>
    <t>2.2</t>
  </si>
  <si>
    <t>Kronika obce</t>
  </si>
  <si>
    <t>Náboženské a iné spoločens.služby</t>
  </si>
  <si>
    <t>Kultúrne služby</t>
  </si>
  <si>
    <t>PROGRAM 2:     Propagácia a marketing</t>
  </si>
  <si>
    <t>PROGRAM 4:     Služby občanom</t>
  </si>
  <si>
    <t>Správa cintorína</t>
  </si>
  <si>
    <t>Obecný rozhlas</t>
  </si>
  <si>
    <t>Evidencia obyvateľstva</t>
  </si>
  <si>
    <t>4.4</t>
  </si>
  <si>
    <t>Osvedčovanie listín a podpisov</t>
  </si>
  <si>
    <t>Vysielacie a vydavateľské služby</t>
  </si>
  <si>
    <t>PROGRAM 5:     Bezpečnosť</t>
  </si>
  <si>
    <t>5.1</t>
  </si>
  <si>
    <t>5.2</t>
  </si>
  <si>
    <t>Ochrana pred požiarmi</t>
  </si>
  <si>
    <t>Civilná ochrana</t>
  </si>
  <si>
    <t>PROGRAM 6:     Odpadové hospodárstvo</t>
  </si>
  <si>
    <t>Zber, odvoz a likvidácia odpadu</t>
  </si>
  <si>
    <t>6.2</t>
  </si>
  <si>
    <t>Likvidácia čiernych skládok</t>
  </si>
  <si>
    <t>Nakladanie s odpadmi</t>
  </si>
  <si>
    <t>PROGRAM 7:     Komunikácie</t>
  </si>
  <si>
    <t>Údržba miestnych komunikácií</t>
  </si>
  <si>
    <t>Výstavba komunikácií v obci</t>
  </si>
  <si>
    <t>Projekt 7.2.2 Vybudovanie chodníkov</t>
  </si>
  <si>
    <t>Projekt 7.2.1 Rekonštr.a dobudovanie komunik.</t>
  </si>
  <si>
    <t>Kapitálové  výdavky spolu:</t>
  </si>
  <si>
    <t>Cestná doprava</t>
  </si>
  <si>
    <t>PROGRAM 8:     Vzdelávanie</t>
  </si>
  <si>
    <t>Materská škola</t>
  </si>
  <si>
    <t>Prvok 8.1.1 Prevádzka materskej školy</t>
  </si>
  <si>
    <t>Projekt 8.1.2 Rekonštrukcia budovy MŠ</t>
  </si>
  <si>
    <t>Predškolská výchova s bež.starostl.</t>
  </si>
  <si>
    <t>Program 9: Kultúra a šport</t>
  </si>
  <si>
    <t>PROGRAM 9:     Kultúra a šport</t>
  </si>
  <si>
    <t>Obecná knižnica</t>
  </si>
  <si>
    <t>Podpora kultúrnych podujatí</t>
  </si>
  <si>
    <t>Inrisko</t>
  </si>
  <si>
    <t>Prvok 9.2.1 Prevádzka kultúrneho domu</t>
  </si>
  <si>
    <t>Knižnice</t>
  </si>
  <si>
    <t>Ostatné kultúrne služby vrátane KD</t>
  </si>
  <si>
    <t>Rekreačné a športové služby</t>
  </si>
  <si>
    <t>PROGRAM 10:     Prostredie pre život</t>
  </si>
  <si>
    <t>Verejné osvetlenie</t>
  </si>
  <si>
    <t>Prvok 10.1.1 Prevádzka a údržba VO</t>
  </si>
  <si>
    <t>Prvok 10.1.2 Vianočné osvetlenie</t>
  </si>
  <si>
    <t>Verejné priestranstvá a zeleň</t>
  </si>
  <si>
    <t>Detské ihrisko</t>
  </si>
  <si>
    <t>PROGRAM 11:     Bývanie</t>
  </si>
  <si>
    <t>PROGRAM 12:     Sociálne služby</t>
  </si>
  <si>
    <t>Starostlivosť o seniorov</t>
  </si>
  <si>
    <t>Prvok 12.1.1 Opatr.služba v byte občana</t>
  </si>
  <si>
    <t>Ďalšie sociálne služby - staroba</t>
  </si>
  <si>
    <t>Prvok 12.1.2 Klub dôchodcov a stretnutia sdôch.</t>
  </si>
  <si>
    <t>Novonarodené deti</t>
  </si>
  <si>
    <t>Staroba</t>
  </si>
  <si>
    <t>Rodina a deti</t>
  </si>
  <si>
    <t>Finančná a rozpočtová oblasť</t>
  </si>
  <si>
    <t>Program 8:   Vzdelávanie</t>
  </si>
  <si>
    <t>Program 9:   Kultúra a šport</t>
  </si>
  <si>
    <t>Program 12:  Sociálne služby</t>
  </si>
  <si>
    <t xml:space="preserve">                           Návrh</t>
  </si>
  <si>
    <t>programového rozpočtu obce Buková</t>
  </si>
  <si>
    <t xml:space="preserve">Daň za nevýherné hracie prístroje </t>
  </si>
  <si>
    <t xml:space="preserve">Príjmy z prenajatých bytov </t>
  </si>
  <si>
    <t>Príjmy z prenajatých dopravných prostriedkov</t>
  </si>
  <si>
    <t>Príjmy z refundácie</t>
  </si>
  <si>
    <t>Kapitálové príjmy</t>
  </si>
  <si>
    <t>Príjmy z predaja pozemkov</t>
  </si>
  <si>
    <t>Prevod prostriedkov z rezervného fondu obce</t>
  </si>
  <si>
    <t>Bežné príjmy</t>
  </si>
  <si>
    <t>ROZPOČTOVÉ PRÍJMY SPOLU</t>
  </si>
  <si>
    <t>Materiál</t>
  </si>
  <si>
    <t>Kronika - odmeny</t>
  </si>
  <si>
    <t>Údržba priestorov MŠ</t>
  </si>
  <si>
    <t>Reprezentačné MŠ</t>
  </si>
  <si>
    <t xml:space="preserve">Materiál </t>
  </si>
  <si>
    <t>Nákup kníh</t>
  </si>
  <si>
    <t>Údržba</t>
  </si>
  <si>
    <t>Dohody o vykonaní práce</t>
  </si>
  <si>
    <t>Všeobecné služby (čist., pranie)</t>
  </si>
  <si>
    <t>Konkurzy a súťaže (oslavy,kult.podujatia)</t>
  </si>
  <si>
    <t>Voda</t>
  </si>
  <si>
    <t>Materiál - kurty</t>
  </si>
  <si>
    <t>Údržba kabín ihriska</t>
  </si>
  <si>
    <t>Údržba zelene</t>
  </si>
  <si>
    <t>Čistenie potokov</t>
  </si>
  <si>
    <t>Údržba detského ihriska</t>
  </si>
  <si>
    <t>Štúdie, expertízy, posudky</t>
  </si>
  <si>
    <t>Posedenie s dôchodcami</t>
  </si>
  <si>
    <t>Knihy, noviny, časopisy</t>
  </si>
  <si>
    <t>Údržba výpočtovej techniky</t>
  </si>
  <si>
    <t>Údržba budovy OcÚ</t>
  </si>
  <si>
    <t>PROGRAM 3:     Interné služby</t>
  </si>
  <si>
    <t>3.1</t>
  </si>
  <si>
    <t>Správa a evidencia majetku obce</t>
  </si>
  <si>
    <t>66.39</t>
  </si>
  <si>
    <t>3.2</t>
  </si>
  <si>
    <t>Vzdelávanie zamestnancov obce</t>
  </si>
  <si>
    <t xml:space="preserve">Obce </t>
  </si>
  <si>
    <t>Školenia, kurzy, semináre</t>
  </si>
  <si>
    <t>3.3</t>
  </si>
  <si>
    <t>Voľby a referendá</t>
  </si>
  <si>
    <t>Cestovné</t>
  </si>
  <si>
    <t>Poštovné a telefón</t>
  </si>
  <si>
    <t>Príprava volebnej miestnosti</t>
  </si>
  <si>
    <t>Odmeny a príspevky</t>
  </si>
  <si>
    <t>3.4</t>
  </si>
  <si>
    <t>Informačný systém</t>
  </si>
  <si>
    <t>Sofvér a licencie</t>
  </si>
  <si>
    <t>Prevod fin.prostriedkov na prev. MŠ a ŠS</t>
  </si>
  <si>
    <t>Program 3: Interné služby</t>
  </si>
  <si>
    <t>Program 1: Plánovanie, manažment a kontrola</t>
  </si>
  <si>
    <t>Úver</t>
  </si>
  <si>
    <t>Monografia - dotácia</t>
  </si>
  <si>
    <t>Transfer - rodinné prídavky</t>
  </si>
  <si>
    <t>Transfer - údržbár</t>
  </si>
  <si>
    <t>Tuz,bežné transfery</t>
  </si>
  <si>
    <t>Pokuty a penále</t>
  </si>
  <si>
    <t>Pokuty a penále za porušenie predpisov</t>
  </si>
  <si>
    <t>Daň z bytov</t>
  </si>
  <si>
    <t>CVČ - dotácia</t>
  </si>
  <si>
    <t>Dotácia na opravu budov</t>
  </si>
  <si>
    <t>633009</t>
  </si>
  <si>
    <t>Monografia</t>
  </si>
  <si>
    <t>Energie</t>
  </si>
  <si>
    <t>Rodinné pridavky</t>
  </si>
  <si>
    <t>Aktivačná činnosť</t>
  </si>
  <si>
    <t>633006</t>
  </si>
  <si>
    <t>Nákup pohonných hmôt</t>
  </si>
  <si>
    <t>5.3.</t>
  </si>
  <si>
    <t>Protipovodňové opatrenia</t>
  </si>
  <si>
    <t>03.2.0</t>
  </si>
  <si>
    <t>Požiarna zbrojnica</t>
  </si>
  <si>
    <t>Členské prispevky</t>
  </si>
  <si>
    <t>Kapitálové výdavky spolu:</t>
  </si>
  <si>
    <t>04.2.1.9</t>
  </si>
  <si>
    <t>625003</t>
  </si>
  <si>
    <t>Úrazové poistenie</t>
  </si>
  <si>
    <t>Palivá, mazivá, oleje</t>
  </si>
  <si>
    <t>Zmluvné poistenie vozidiel</t>
  </si>
  <si>
    <t>Údržba traktora</t>
  </si>
  <si>
    <t>Dohody</t>
  </si>
  <si>
    <t>Knihy MŠ</t>
  </si>
  <si>
    <t>641009</t>
  </si>
  <si>
    <t>Prevod transferu z KŠÚ</t>
  </si>
  <si>
    <t>Kultúrne výmeny</t>
  </si>
  <si>
    <t>Odmeny mimo pracovaného pomeru</t>
  </si>
  <si>
    <t>9.4</t>
  </si>
  <si>
    <t>Kultúra</t>
  </si>
  <si>
    <t>Pamätná miestnosť</t>
  </si>
  <si>
    <t>637011</t>
  </si>
  <si>
    <t>POD štúdie, exp., posudky</t>
  </si>
  <si>
    <t>Prvok 9.2.3 Kult.podujatia organizované obcou</t>
  </si>
  <si>
    <t>Prvok 9.2.2 Chata "Kalokagatia"</t>
  </si>
  <si>
    <t>Modernizácia chaty</t>
  </si>
  <si>
    <t>Prvok 9.2.4 Krátkodobý úver</t>
  </si>
  <si>
    <t>Finančné operácie spolu:</t>
  </si>
  <si>
    <t>01.7.0</t>
  </si>
  <si>
    <t>Krátkodobý úver</t>
  </si>
  <si>
    <t>Kultúrne služby - "Kalokagatia"</t>
  </si>
  <si>
    <t>01.08.2.0</t>
  </si>
  <si>
    <t>Oprava kosačky</t>
  </si>
  <si>
    <t>635006</t>
  </si>
  <si>
    <t>10.4</t>
  </si>
  <si>
    <t>VaK</t>
  </si>
  <si>
    <t>06.3.0</t>
  </si>
  <si>
    <t>Vodovody a kanalizácie</t>
  </si>
  <si>
    <t>632001</t>
  </si>
  <si>
    <t>10.5</t>
  </si>
  <si>
    <t>Centrum voľného času</t>
  </si>
  <si>
    <t>CVČ</t>
  </si>
  <si>
    <t>Expertizy, posudky</t>
  </si>
  <si>
    <t>717002</t>
  </si>
  <si>
    <t>Rekonštrukcia a modernizácia budovy</t>
  </si>
  <si>
    <t>Splátka úveru</t>
  </si>
  <si>
    <t>06.1.0</t>
  </si>
  <si>
    <t>Štandardná údržba</t>
  </si>
  <si>
    <t>Obecné byty</t>
  </si>
  <si>
    <t>Rekreačné unimobunky</t>
  </si>
  <si>
    <t>;</t>
  </si>
  <si>
    <t xml:space="preserve">Schválený uznesením č. </t>
  </si>
  <si>
    <t>Cestovné náhrady – zahraničné</t>
  </si>
  <si>
    <t>Zakúpenie výpočtovej techniky</t>
  </si>
  <si>
    <t>Zdravotná prehliadka</t>
  </si>
  <si>
    <t>Poplatky a odvody</t>
  </si>
  <si>
    <t>Mylné platby</t>
  </si>
  <si>
    <t>Propagácia,reklama,inzercia</t>
  </si>
  <si>
    <t>Poistné Dôvera</t>
  </si>
  <si>
    <t>očakávaný</t>
  </si>
  <si>
    <t>Vyvesený na úradnej tabuli dňa: 02.12.2013</t>
  </si>
  <si>
    <t>2013-očakávaný</t>
  </si>
  <si>
    <t>Rekapitulácia programového rozpočtu obce Buková na roky 2014 - 2016</t>
  </si>
  <si>
    <t>Modernizácia KD</t>
  </si>
  <si>
    <t xml:space="preserve">                na roky 2014 - 2016</t>
  </si>
  <si>
    <t>RO - Projektová dokumentácia</t>
  </si>
  <si>
    <t>716</t>
  </si>
  <si>
    <t>RO Hrudky - projektová dokumentácia</t>
  </si>
  <si>
    <t>Pohrebná služba</t>
  </si>
  <si>
    <t>Rozpočet príjmov obce Buková na roky 2014 - 2016</t>
  </si>
</sst>
</file>

<file path=xl/styles.xml><?xml version="1.0" encoding="utf-8"?>
<styleSheet xmlns="http://schemas.openxmlformats.org/spreadsheetml/2006/main">
  <numFmts count="2">
    <numFmt numFmtId="44" formatCode="_-* #,##0.00\ &quot;Sk&quot;_-;\-* #,##0.00\ &quot;Sk&quot;_-;_-* &quot;-&quot;??\ &quot;Sk&quot;_-;_-@_-"/>
    <numFmt numFmtId="164" formatCode="0.0000"/>
  </numFmts>
  <fonts count="34"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charset val="238"/>
    </font>
    <font>
      <sz val="8"/>
      <name val="Arial CE"/>
      <family val="2"/>
      <charset val="238"/>
    </font>
    <font>
      <sz val="9"/>
      <name val="Arial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i/>
      <sz val="10"/>
      <name val="Arial CE"/>
      <charset val="238"/>
    </font>
    <font>
      <b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b/>
      <sz val="14"/>
      <name val="Arial"/>
      <family val="2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i/>
      <sz val="10"/>
      <name val="Arial CE"/>
      <charset val="238"/>
    </font>
    <font>
      <b/>
      <sz val="9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i/>
      <sz val="9"/>
      <name val="Arial CE"/>
      <family val="2"/>
      <charset val="238"/>
    </font>
    <font>
      <b/>
      <sz val="26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charset val="238"/>
    </font>
    <font>
      <sz val="9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0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771">
    <xf numFmtId="0" fontId="0" fillId="0" borderId="0" xfId="0"/>
    <xf numFmtId="0" fontId="0" fillId="0" borderId="0" xfId="0" applyFill="1"/>
    <xf numFmtId="0" fontId="3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 applyFill="1"/>
    <xf numFmtId="0" fontId="0" fillId="0" borderId="0" xfId="0" applyFill="1" applyAlignment="1">
      <alignment horizontal="right"/>
    </xf>
    <xf numFmtId="0" fontId="6" fillId="0" borderId="7" xfId="0" applyFont="1" applyBorder="1" applyAlignment="1">
      <alignment horizontal="center"/>
    </xf>
    <xf numFmtId="0" fontId="12" fillId="0" borderId="8" xfId="0" applyFont="1" applyFill="1" applyBorder="1" applyAlignment="1"/>
    <xf numFmtId="0" fontId="0" fillId="3" borderId="0" xfId="0" applyFill="1" applyBorder="1"/>
    <xf numFmtId="3" fontId="13" fillId="3" borderId="9" xfId="0" applyNumberFormat="1" applyFont="1" applyFill="1" applyBorder="1"/>
    <xf numFmtId="0" fontId="17" fillId="0" borderId="0" xfId="0" applyFont="1"/>
    <xf numFmtId="0" fontId="6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49" fontId="7" fillId="5" borderId="12" xfId="0" applyNumberFormat="1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49" fontId="7" fillId="5" borderId="8" xfId="0" applyNumberFormat="1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49" fontId="7" fillId="5" borderId="18" xfId="0" applyNumberFormat="1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left" vertical="center"/>
    </xf>
    <xf numFmtId="0" fontId="11" fillId="6" borderId="21" xfId="0" applyFont="1" applyFill="1" applyBorder="1" applyAlignment="1">
      <alignment vertical="center"/>
    </xf>
    <xf numFmtId="0" fontId="7" fillId="6" borderId="21" xfId="0" applyFont="1" applyFill="1" applyBorder="1" applyAlignment="1"/>
    <xf numFmtId="3" fontId="12" fillId="6" borderId="22" xfId="0" applyNumberFormat="1" applyFont="1" applyFill="1" applyBorder="1" applyAlignment="1"/>
    <xf numFmtId="0" fontId="13" fillId="6" borderId="14" xfId="0" applyFont="1" applyFill="1" applyBorder="1"/>
    <xf numFmtId="0" fontId="13" fillId="6" borderId="9" xfId="0" applyFont="1" applyFill="1" applyBorder="1"/>
    <xf numFmtId="0" fontId="7" fillId="6" borderId="0" xfId="0" applyFont="1" applyFill="1" applyBorder="1" applyAlignment="1"/>
    <xf numFmtId="0" fontId="13" fillId="6" borderId="0" xfId="0" applyFont="1" applyFill="1" applyBorder="1"/>
    <xf numFmtId="0" fontId="13" fillId="6" borderId="23" xfId="0" applyFont="1" applyFill="1" applyBorder="1"/>
    <xf numFmtId="0" fontId="13" fillId="6" borderId="24" xfId="0" applyFont="1" applyFill="1" applyBorder="1"/>
    <xf numFmtId="0" fontId="7" fillId="6" borderId="25" xfId="0" applyFont="1" applyFill="1" applyBorder="1" applyAlignment="1"/>
    <xf numFmtId="0" fontId="13" fillId="6" borderId="25" xfId="0" applyFont="1" applyFill="1" applyBorder="1"/>
    <xf numFmtId="0" fontId="12" fillId="7" borderId="8" xfId="0" applyFont="1" applyFill="1" applyBorder="1" applyAlignment="1"/>
    <xf numFmtId="0" fontId="7" fillId="7" borderId="0" xfId="0" applyFont="1" applyFill="1" applyBorder="1" applyAlignment="1"/>
    <xf numFmtId="49" fontId="14" fillId="7" borderId="14" xfId="0" applyNumberFormat="1" applyFont="1" applyFill="1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3" fontId="14" fillId="6" borderId="25" xfId="0" applyNumberFormat="1" applyFont="1" applyFill="1" applyBorder="1" applyAlignment="1"/>
    <xf numFmtId="49" fontId="18" fillId="0" borderId="14" xfId="0" applyNumberFormat="1" applyFont="1" applyBorder="1" applyAlignment="1">
      <alignment horizontal="center"/>
    </xf>
    <xf numFmtId="0" fontId="20" fillId="0" borderId="0" xfId="0" applyFont="1"/>
    <xf numFmtId="0" fontId="5" fillId="0" borderId="0" xfId="0" applyFont="1"/>
    <xf numFmtId="49" fontId="16" fillId="0" borderId="14" xfId="0" applyNumberFormat="1" applyFont="1" applyBorder="1" applyAlignment="1">
      <alignment horizontal="center"/>
    </xf>
    <xf numFmtId="0" fontId="18" fillId="0" borderId="0" xfId="0" applyFont="1"/>
    <xf numFmtId="49" fontId="19" fillId="7" borderId="14" xfId="0" applyNumberFormat="1" applyFont="1" applyFill="1" applyBorder="1" applyAlignment="1">
      <alignment horizontal="center"/>
    </xf>
    <xf numFmtId="0" fontId="20" fillId="7" borderId="0" xfId="0" applyFont="1" applyFill="1"/>
    <xf numFmtId="3" fontId="14" fillId="7" borderId="9" xfId="0" applyNumberFormat="1" applyFont="1" applyFill="1" applyBorder="1"/>
    <xf numFmtId="0" fontId="5" fillId="3" borderId="0" xfId="0" applyFont="1" applyFill="1"/>
    <xf numFmtId="0" fontId="21" fillId="3" borderId="0" xfId="0" applyFont="1" applyFill="1"/>
    <xf numFmtId="0" fontId="14" fillId="0" borderId="26" xfId="0" applyFont="1" applyBorder="1" applyAlignment="1">
      <alignment horizontal="left"/>
    </xf>
    <xf numFmtId="0" fontId="22" fillId="0" borderId="0" xfId="0" applyFont="1" applyFill="1" applyBorder="1" applyAlignment="1"/>
    <xf numFmtId="0" fontId="25" fillId="0" borderId="15" xfId="0" applyFont="1" applyFill="1" applyBorder="1" applyAlignment="1"/>
    <xf numFmtId="0" fontId="22" fillId="0" borderId="15" xfId="0" applyFont="1" applyFill="1" applyBorder="1" applyAlignment="1"/>
    <xf numFmtId="0" fontId="14" fillId="0" borderId="26" xfId="0" applyFont="1" applyBorder="1"/>
    <xf numFmtId="0" fontId="12" fillId="0" borderId="26" xfId="0" applyFont="1" applyFill="1" applyBorder="1"/>
    <xf numFmtId="0" fontId="12" fillId="0" borderId="15" xfId="0" applyFont="1" applyFill="1" applyBorder="1"/>
    <xf numFmtId="0" fontId="22" fillId="0" borderId="27" xfId="0" applyFont="1" applyFill="1" applyBorder="1" applyAlignment="1"/>
    <xf numFmtId="0" fontId="10" fillId="7" borderId="28" xfId="0" applyFont="1" applyFill="1" applyBorder="1"/>
    <xf numFmtId="0" fontId="10" fillId="7" borderId="29" xfId="0" applyFont="1" applyFill="1" applyBorder="1"/>
    <xf numFmtId="3" fontId="10" fillId="7" borderId="30" xfId="0" applyNumberFormat="1" applyFont="1" applyFill="1" applyBorder="1" applyAlignment="1">
      <alignment horizontal="left"/>
    </xf>
    <xf numFmtId="0" fontId="10" fillId="7" borderId="26" xfId="0" applyFont="1" applyFill="1" applyBorder="1"/>
    <xf numFmtId="0" fontId="12" fillId="7" borderId="0" xfId="0" applyFont="1" applyFill="1" applyBorder="1" applyAlignment="1"/>
    <xf numFmtId="3" fontId="10" fillId="7" borderId="15" xfId="0" applyNumberFormat="1" applyFont="1" applyFill="1" applyBorder="1" applyAlignment="1">
      <alignment horizontal="left"/>
    </xf>
    <xf numFmtId="0" fontId="12" fillId="7" borderId="29" xfId="0" applyFont="1" applyFill="1" applyBorder="1" applyAlignment="1"/>
    <xf numFmtId="0" fontId="10" fillId="7" borderId="31" xfId="0" applyFont="1" applyFill="1" applyBorder="1"/>
    <xf numFmtId="0" fontId="10" fillId="7" borderId="32" xfId="0" applyFont="1" applyFill="1" applyBorder="1"/>
    <xf numFmtId="0" fontId="10" fillId="6" borderId="31" xfId="0" applyFont="1" applyFill="1" applyBorder="1"/>
    <xf numFmtId="0" fontId="10" fillId="6" borderId="32" xfId="0" applyFont="1" applyFill="1" applyBorder="1"/>
    <xf numFmtId="3" fontId="10" fillId="6" borderId="33" xfId="0" applyNumberFormat="1" applyFont="1" applyFill="1" applyBorder="1" applyAlignment="1">
      <alignment horizontal="left"/>
    </xf>
    <xf numFmtId="0" fontId="12" fillId="3" borderId="26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/>
    </xf>
    <xf numFmtId="0" fontId="12" fillId="3" borderId="26" xfId="0" applyFont="1" applyFill="1" applyBorder="1"/>
    <xf numFmtId="0" fontId="12" fillId="3" borderId="0" xfId="0" applyFont="1" applyFill="1" applyBorder="1"/>
    <xf numFmtId="0" fontId="12" fillId="3" borderId="15" xfId="0" applyFont="1" applyFill="1" applyBorder="1"/>
    <xf numFmtId="0" fontId="14" fillId="0" borderId="34" xfId="0" applyFont="1" applyBorder="1"/>
    <xf numFmtId="0" fontId="25" fillId="0" borderId="35" xfId="0" applyFont="1" applyFill="1" applyBorder="1" applyAlignment="1"/>
    <xf numFmtId="2" fontId="0" fillId="0" borderId="0" xfId="0" applyNumberForma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49" fontId="14" fillId="7" borderId="38" xfId="0" applyNumberFormat="1" applyFont="1" applyFill="1" applyBorder="1" applyAlignment="1">
      <alignment horizontal="center"/>
    </xf>
    <xf numFmtId="0" fontId="5" fillId="0" borderId="14" xfId="0" applyFont="1" applyBorder="1"/>
    <xf numFmtId="0" fontId="6" fillId="0" borderId="26" xfId="0" applyFont="1" applyBorder="1" applyAlignment="1">
      <alignment horizontal="center"/>
    </xf>
    <xf numFmtId="49" fontId="5" fillId="0" borderId="14" xfId="0" applyNumberFormat="1" applyFont="1" applyBorder="1"/>
    <xf numFmtId="2" fontId="5" fillId="0" borderId="14" xfId="0" applyNumberFormat="1" applyFont="1" applyBorder="1"/>
    <xf numFmtId="2" fontId="5" fillId="0" borderId="14" xfId="0" applyNumberFormat="1" applyFont="1" applyFill="1" applyBorder="1" applyAlignment="1">
      <alignment horizontal="right"/>
    </xf>
    <xf numFmtId="2" fontId="5" fillId="0" borderId="14" xfId="0" applyNumberFormat="1" applyFont="1" applyFill="1" applyBorder="1"/>
    <xf numFmtId="0" fontId="6" fillId="0" borderId="34" xfId="0" applyFont="1" applyBorder="1" applyAlignment="1">
      <alignment horizontal="center"/>
    </xf>
    <xf numFmtId="0" fontId="5" fillId="0" borderId="39" xfId="0" applyFont="1" applyBorder="1"/>
    <xf numFmtId="0" fontId="5" fillId="0" borderId="27" xfId="0" applyFont="1" applyBorder="1" applyAlignment="1">
      <alignment horizontal="left"/>
    </xf>
    <xf numFmtId="0" fontId="5" fillId="0" borderId="27" xfId="0" applyFont="1" applyBorder="1"/>
    <xf numFmtId="2" fontId="5" fillId="0" borderId="39" xfId="0" applyNumberFormat="1" applyFont="1" applyBorder="1"/>
    <xf numFmtId="2" fontId="5" fillId="0" borderId="39" xfId="0" applyNumberFormat="1" applyFont="1" applyFill="1" applyBorder="1" applyAlignment="1">
      <alignment horizontal="right"/>
    </xf>
    <xf numFmtId="2" fontId="5" fillId="0" borderId="39" xfId="0" applyNumberFormat="1" applyFont="1" applyFill="1" applyBorder="1"/>
    <xf numFmtId="2" fontId="1" fillId="5" borderId="26" xfId="0" applyNumberFormat="1" applyFont="1" applyFill="1" applyBorder="1" applyAlignment="1">
      <alignment horizontal="center"/>
    </xf>
    <xf numFmtId="2" fontId="9" fillId="5" borderId="40" xfId="0" applyNumberFormat="1" applyFont="1" applyFill="1" applyBorder="1" applyAlignment="1">
      <alignment horizontal="center" vertical="center"/>
    </xf>
    <xf numFmtId="2" fontId="12" fillId="6" borderId="20" xfId="0" applyNumberFormat="1" applyFont="1" applyFill="1" applyBorder="1" applyAlignment="1"/>
    <xf numFmtId="2" fontId="14" fillId="6" borderId="41" xfId="0" applyNumberFormat="1" applyFont="1" applyFill="1" applyBorder="1" applyAlignment="1"/>
    <xf numFmtId="2" fontId="14" fillId="6" borderId="14" xfId="0" applyNumberFormat="1" applyFont="1" applyFill="1" applyBorder="1" applyAlignment="1"/>
    <xf numFmtId="2" fontId="14" fillId="6" borderId="23" xfId="0" applyNumberFormat="1" applyFont="1" applyFill="1" applyBorder="1" applyAlignment="1"/>
    <xf numFmtId="2" fontId="13" fillId="3" borderId="14" xfId="0" applyNumberFormat="1" applyFont="1" applyFill="1" applyBorder="1"/>
    <xf numFmtId="2" fontId="14" fillId="7" borderId="14" xfId="0" applyNumberFormat="1" applyFont="1" applyFill="1" applyBorder="1"/>
    <xf numFmtId="2" fontId="12" fillId="6" borderId="42" xfId="0" applyNumberFormat="1" applyFont="1" applyFill="1" applyBorder="1" applyAlignment="1"/>
    <xf numFmtId="3" fontId="1" fillId="5" borderId="9" xfId="0" applyNumberFormat="1" applyFont="1" applyFill="1" applyBorder="1" applyAlignment="1">
      <alignment horizontal="center"/>
    </xf>
    <xf numFmtId="3" fontId="9" fillId="5" borderId="43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/>
    <xf numFmtId="3" fontId="5" fillId="0" borderId="44" xfId="0" applyNumberFormat="1" applyFont="1" applyBorder="1"/>
    <xf numFmtId="0" fontId="4" fillId="0" borderId="0" xfId="0" applyFont="1"/>
    <xf numFmtId="0" fontId="15" fillId="3" borderId="0" xfId="0" applyFont="1" applyFill="1" applyBorder="1"/>
    <xf numFmtId="49" fontId="27" fillId="5" borderId="8" xfId="0" applyNumberFormat="1" applyFont="1" applyFill="1" applyBorder="1" applyAlignment="1">
      <alignment horizontal="center"/>
    </xf>
    <xf numFmtId="0" fontId="27" fillId="5" borderId="0" xfId="0" applyFont="1" applyFill="1" applyBorder="1"/>
    <xf numFmtId="2" fontId="27" fillId="5" borderId="14" xfId="0" applyNumberFormat="1" applyFont="1" applyFill="1" applyBorder="1" applyAlignment="1">
      <alignment horizontal="right"/>
    </xf>
    <xf numFmtId="3" fontId="27" fillId="5" borderId="9" xfId="0" applyNumberFormat="1" applyFont="1" applyFill="1" applyBorder="1" applyAlignment="1">
      <alignment horizontal="right"/>
    </xf>
    <xf numFmtId="0" fontId="27" fillId="5" borderId="0" xfId="0" applyFont="1" applyFill="1"/>
    <xf numFmtId="2" fontId="27" fillId="5" borderId="14" xfId="0" applyNumberFormat="1" applyFont="1" applyFill="1" applyBorder="1"/>
    <xf numFmtId="2" fontId="21" fillId="5" borderId="14" xfId="0" applyNumberFormat="1" applyFont="1" applyFill="1" applyBorder="1"/>
    <xf numFmtId="3" fontId="27" fillId="5" borderId="9" xfId="0" applyNumberFormat="1" applyFont="1" applyFill="1" applyBorder="1"/>
    <xf numFmtId="2" fontId="3" fillId="6" borderId="14" xfId="0" applyNumberFormat="1" applyFont="1" applyFill="1" applyBorder="1"/>
    <xf numFmtId="3" fontId="14" fillId="6" borderId="41" xfId="0" applyNumberFormat="1" applyFont="1" applyFill="1" applyBorder="1" applyAlignment="1"/>
    <xf numFmtId="0" fontId="6" fillId="0" borderId="45" xfId="0" applyFont="1" applyBorder="1" applyAlignment="1">
      <alignment horizontal="center"/>
    </xf>
    <xf numFmtId="2" fontId="15" fillId="7" borderId="38" xfId="0" applyNumberFormat="1" applyFont="1" applyFill="1" applyBorder="1" applyAlignment="1"/>
    <xf numFmtId="3" fontId="15" fillId="7" borderId="46" xfId="0" applyNumberFormat="1" applyFont="1" applyFill="1" applyBorder="1" applyAlignment="1"/>
    <xf numFmtId="2" fontId="13" fillId="3" borderId="9" xfId="0" applyNumberFormat="1" applyFont="1" applyFill="1" applyBorder="1"/>
    <xf numFmtId="3" fontId="21" fillId="5" borderId="9" xfId="0" applyNumberFormat="1" applyFont="1" applyFill="1" applyBorder="1"/>
    <xf numFmtId="49" fontId="19" fillId="7" borderId="39" xfId="0" applyNumberFormat="1" applyFont="1" applyFill="1" applyBorder="1" applyAlignment="1">
      <alignment horizontal="center"/>
    </xf>
    <xf numFmtId="0" fontId="20" fillId="7" borderId="27" xfId="0" applyFont="1" applyFill="1" applyBorder="1"/>
    <xf numFmtId="2" fontId="14" fillId="7" borderId="39" xfId="0" applyNumberFormat="1" applyFont="1" applyFill="1" applyBorder="1"/>
    <xf numFmtId="3" fontId="14" fillId="7" borderId="44" xfId="0" applyNumberFormat="1" applyFont="1" applyFill="1" applyBorder="1"/>
    <xf numFmtId="49" fontId="27" fillId="5" borderId="0" xfId="0" applyNumberFormat="1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/>
    </xf>
    <xf numFmtId="0" fontId="27" fillId="5" borderId="48" xfId="0" applyFont="1" applyFill="1" applyBorder="1"/>
    <xf numFmtId="0" fontId="26" fillId="3" borderId="48" xfId="0" applyFont="1" applyFill="1" applyBorder="1"/>
    <xf numFmtId="3" fontId="17" fillId="0" borderId="0" xfId="0" applyNumberFormat="1" applyFont="1"/>
    <xf numFmtId="3" fontId="27" fillId="5" borderId="14" xfId="0" applyNumberFormat="1" applyFont="1" applyFill="1" applyBorder="1" applyAlignment="1">
      <alignment horizontal="right"/>
    </xf>
    <xf numFmtId="3" fontId="14" fillId="6" borderId="49" xfId="0" applyNumberFormat="1" applyFont="1" applyFill="1" applyBorder="1" applyAlignment="1"/>
    <xf numFmtId="3" fontId="14" fillId="6" borderId="9" xfId="0" applyNumberFormat="1" applyFont="1" applyFill="1" applyBorder="1" applyAlignment="1"/>
    <xf numFmtId="3" fontId="14" fillId="6" borderId="24" xfId="0" applyNumberFormat="1" applyFont="1" applyFill="1" applyBorder="1" applyAlignment="1"/>
    <xf numFmtId="3" fontId="3" fillId="6" borderId="9" xfId="0" applyNumberFormat="1" applyFont="1" applyFill="1" applyBorder="1"/>
    <xf numFmtId="2" fontId="14" fillId="7" borderId="50" xfId="0" applyNumberFormat="1" applyFont="1" applyFill="1" applyBorder="1"/>
    <xf numFmtId="3" fontId="3" fillId="6" borderId="48" xfId="0" applyNumberFormat="1" applyFont="1" applyFill="1" applyBorder="1"/>
    <xf numFmtId="3" fontId="14" fillId="6" borderId="52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49" fontId="5" fillId="0" borderId="14" xfId="0" applyNumberFormat="1" applyFont="1" applyFill="1" applyBorder="1"/>
    <xf numFmtId="0" fontId="20" fillId="9" borderId="0" xfId="0" applyFont="1" applyFill="1"/>
    <xf numFmtId="2" fontId="14" fillId="9" borderId="14" xfId="0" applyNumberFormat="1" applyFont="1" applyFill="1" applyBorder="1"/>
    <xf numFmtId="3" fontId="14" fillId="9" borderId="9" xfId="0" applyNumberFormat="1" applyFont="1" applyFill="1" applyBorder="1"/>
    <xf numFmtId="49" fontId="27" fillId="5" borderId="0" xfId="0" applyNumberFormat="1" applyFont="1" applyFill="1" applyAlignment="1">
      <alignment horizontal="center"/>
    </xf>
    <xf numFmtId="49" fontId="5" fillId="0" borderId="39" xfId="0" applyNumberFormat="1" applyFont="1" applyBorder="1"/>
    <xf numFmtId="3" fontId="5" fillId="0" borderId="48" xfId="0" applyNumberFormat="1" applyFont="1" applyBorder="1"/>
    <xf numFmtId="0" fontId="28" fillId="0" borderId="0" xfId="0" applyFont="1"/>
    <xf numFmtId="0" fontId="28" fillId="0" borderId="0" xfId="0" applyFont="1" applyFill="1"/>
    <xf numFmtId="0" fontId="13" fillId="6" borderId="15" xfId="0" applyFont="1" applyFill="1" applyBorder="1"/>
    <xf numFmtId="0" fontId="13" fillId="6" borderId="37" xfId="0" applyFont="1" applyFill="1" applyBorder="1"/>
    <xf numFmtId="2" fontId="13" fillId="6" borderId="41" xfId="0" applyNumberFormat="1" applyFont="1" applyFill="1" applyBorder="1"/>
    <xf numFmtId="2" fontId="13" fillId="6" borderId="14" xfId="0" applyNumberFormat="1" applyFont="1" applyFill="1" applyBorder="1"/>
    <xf numFmtId="49" fontId="14" fillId="0" borderId="38" xfId="0" applyNumberFormat="1" applyFont="1" applyFill="1" applyBorder="1" applyAlignment="1">
      <alignment horizontal="center"/>
    </xf>
    <xf numFmtId="2" fontId="13" fillId="3" borderId="38" xfId="0" applyNumberFormat="1" applyFont="1" applyFill="1" applyBorder="1"/>
    <xf numFmtId="3" fontId="13" fillId="3" borderId="46" xfId="0" applyNumberFormat="1" applyFont="1" applyFill="1" applyBorder="1"/>
    <xf numFmtId="3" fontId="27" fillId="5" borderId="48" xfId="0" applyNumberFormat="1" applyFont="1" applyFill="1" applyBorder="1" applyAlignment="1">
      <alignment horizontal="right"/>
    </xf>
    <xf numFmtId="3" fontId="15" fillId="7" borderId="53" xfId="0" applyNumberFormat="1" applyFont="1" applyFill="1" applyBorder="1" applyAlignment="1"/>
    <xf numFmtId="3" fontId="14" fillId="9" borderId="48" xfId="0" applyNumberFormat="1" applyFont="1" applyFill="1" applyBorder="1"/>
    <xf numFmtId="3" fontId="13" fillId="3" borderId="48" xfId="0" applyNumberFormat="1" applyFont="1" applyFill="1" applyBorder="1"/>
    <xf numFmtId="3" fontId="14" fillId="7" borderId="48" xfId="0" applyNumberFormat="1" applyFont="1" applyFill="1" applyBorder="1"/>
    <xf numFmtId="3" fontId="27" fillId="5" borderId="48" xfId="0" applyNumberFormat="1" applyFont="1" applyFill="1" applyBorder="1"/>
    <xf numFmtId="3" fontId="5" fillId="0" borderId="54" xfId="0" applyNumberFormat="1" applyFont="1" applyBorder="1"/>
    <xf numFmtId="2" fontId="17" fillId="0" borderId="0" xfId="0" applyNumberFormat="1" applyFont="1"/>
    <xf numFmtId="1" fontId="17" fillId="0" borderId="0" xfId="0" applyNumberFormat="1" applyFont="1"/>
    <xf numFmtId="1" fontId="0" fillId="0" borderId="0" xfId="0" applyNumberFormat="1"/>
    <xf numFmtId="3" fontId="10" fillId="7" borderId="32" xfId="0" applyNumberFormat="1" applyFont="1" applyFill="1" applyBorder="1" applyAlignment="1">
      <alignment horizontal="left"/>
    </xf>
    <xf numFmtId="0" fontId="27" fillId="5" borderId="0" xfId="0" applyFont="1" applyFill="1" applyAlignment="1">
      <alignment horizontal="center"/>
    </xf>
    <xf numFmtId="0" fontId="30" fillId="0" borderId="0" xfId="0" applyFont="1"/>
    <xf numFmtId="0" fontId="5" fillId="0" borderId="57" xfId="0" applyFont="1" applyBorder="1"/>
    <xf numFmtId="0" fontId="5" fillId="0" borderId="54" xfId="0" applyFont="1" applyBorder="1" applyAlignment="1">
      <alignment horizontal="left"/>
    </xf>
    <xf numFmtId="2" fontId="13" fillId="3" borderId="51" xfId="0" applyNumberFormat="1" applyFont="1" applyFill="1" applyBorder="1"/>
    <xf numFmtId="2" fontId="27" fillId="5" borderId="57" xfId="0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0" fillId="0" borderId="0" xfId="0" applyBorder="1"/>
    <xf numFmtId="3" fontId="5" fillId="0" borderId="15" xfId="0" applyNumberFormat="1" applyFont="1" applyBorder="1"/>
    <xf numFmtId="3" fontId="0" fillId="0" borderId="0" xfId="0" applyNumberFormat="1" applyBorder="1"/>
    <xf numFmtId="0" fontId="0" fillId="0" borderId="58" xfId="0" applyBorder="1"/>
    <xf numFmtId="3" fontId="0" fillId="0" borderId="58" xfId="0" applyNumberFormat="1" applyBorder="1"/>
    <xf numFmtId="3" fontId="27" fillId="5" borderId="15" xfId="0" applyNumberFormat="1" applyFont="1" applyFill="1" applyBorder="1"/>
    <xf numFmtId="2" fontId="27" fillId="0" borderId="14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2" fontId="6" fillId="0" borderId="55" xfId="0" applyNumberFormat="1" applyFont="1" applyBorder="1"/>
    <xf numFmtId="4" fontId="12" fillId="6" borderId="22" xfId="0" applyNumberFormat="1" applyFont="1" applyFill="1" applyBorder="1" applyAlignment="1"/>
    <xf numFmtId="4" fontId="14" fillId="6" borderId="51" xfId="0" applyNumberFormat="1" applyFont="1" applyFill="1" applyBorder="1" applyAlignment="1"/>
    <xf numFmtId="4" fontId="15" fillId="7" borderId="46" xfId="0" applyNumberFormat="1" applyFont="1" applyFill="1" applyBorder="1" applyAlignment="1"/>
    <xf numFmtId="4" fontId="13" fillId="3" borderId="9" xfId="0" applyNumberFormat="1" applyFont="1" applyFill="1" applyBorder="1"/>
    <xf numFmtId="4" fontId="27" fillId="5" borderId="9" xfId="0" applyNumberFormat="1" applyFont="1" applyFill="1" applyBorder="1" applyAlignment="1">
      <alignment horizontal="right"/>
    </xf>
    <xf numFmtId="4" fontId="5" fillId="0" borderId="9" xfId="0" applyNumberFormat="1" applyFont="1" applyFill="1" applyBorder="1"/>
    <xf numFmtId="4" fontId="5" fillId="0" borderId="9" xfId="0" applyNumberFormat="1" applyFont="1" applyBorder="1"/>
    <xf numFmtId="4" fontId="14" fillId="7" borderId="44" xfId="0" applyNumberFormat="1" applyFont="1" applyFill="1" applyBorder="1"/>
    <xf numFmtId="4" fontId="3" fillId="6" borderId="48" xfId="0" applyNumberFormat="1" applyFont="1" applyFill="1" applyBorder="1"/>
    <xf numFmtId="4" fontId="14" fillId="6" borderId="52" xfId="0" applyNumberFormat="1" applyFont="1" applyFill="1" applyBorder="1" applyAlignment="1"/>
    <xf numFmtId="3" fontId="12" fillId="6" borderId="20" xfId="0" applyNumberFormat="1" applyFont="1" applyFill="1" applyBorder="1" applyAlignment="1"/>
    <xf numFmtId="3" fontId="14" fillId="6" borderId="14" xfId="0" applyNumberFormat="1" applyFont="1" applyFill="1" applyBorder="1" applyAlignment="1"/>
    <xf numFmtId="3" fontId="3" fillId="6" borderId="0" xfId="0" applyNumberFormat="1" applyFont="1" applyFill="1" applyBorder="1"/>
    <xf numFmtId="2" fontId="6" fillId="0" borderId="54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2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/>
    <xf numFmtId="3" fontId="12" fillId="0" borderId="0" xfId="0" applyNumberFormat="1" applyFont="1" applyFill="1" applyBorder="1" applyAlignment="1"/>
    <xf numFmtId="2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/>
    <xf numFmtId="3" fontId="3" fillId="0" borderId="0" xfId="0" applyNumberFormat="1" applyFont="1" applyFill="1" applyBorder="1"/>
    <xf numFmtId="2" fontId="3" fillId="0" borderId="0" xfId="0" applyNumberFormat="1" applyFont="1" applyFill="1" applyBorder="1"/>
    <xf numFmtId="2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2" fontId="13" fillId="0" borderId="0" xfId="0" applyNumberFormat="1" applyFont="1" applyFill="1" applyBorder="1"/>
    <xf numFmtId="3" fontId="13" fillId="0" borderId="0" xfId="0" applyNumberFormat="1" applyFont="1" applyFill="1" applyBorder="1"/>
    <xf numFmtId="2" fontId="27" fillId="0" borderId="0" xfId="0" applyNumberFormat="1" applyFont="1" applyFill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/>
    <xf numFmtId="3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right"/>
    </xf>
    <xf numFmtId="2" fontId="14" fillId="0" borderId="0" xfId="0" applyNumberFormat="1" applyFont="1" applyFill="1" applyBorder="1"/>
    <xf numFmtId="3" fontId="14" fillId="0" borderId="0" xfId="0" applyNumberFormat="1" applyFont="1" applyFill="1" applyBorder="1"/>
    <xf numFmtId="2" fontId="27" fillId="0" borderId="0" xfId="0" applyNumberFormat="1" applyFont="1" applyFill="1" applyBorder="1"/>
    <xf numFmtId="3" fontId="27" fillId="0" borderId="0" xfId="0" applyNumberFormat="1" applyFont="1" applyFill="1" applyBorder="1"/>
    <xf numFmtId="0" fontId="5" fillId="0" borderId="7" xfId="0" applyFont="1" applyBorder="1" applyAlignment="1">
      <alignment horizontal="center"/>
    </xf>
    <xf numFmtId="2" fontId="15" fillId="7" borderId="38" xfId="0" applyNumberFormat="1" applyFont="1" applyFill="1" applyBorder="1" applyAlignment="1">
      <alignment horizontal="right"/>
    </xf>
    <xf numFmtId="0" fontId="5" fillId="0" borderId="57" xfId="0" applyFont="1" applyBorder="1" applyAlignment="1">
      <alignment horizontal="left"/>
    </xf>
    <xf numFmtId="0" fontId="5" fillId="0" borderId="54" xfId="0" applyFont="1" applyBorder="1"/>
    <xf numFmtId="0" fontId="10" fillId="6" borderId="61" xfId="0" applyFont="1" applyFill="1" applyBorder="1" applyAlignment="1">
      <alignment horizontal="left" vertical="center"/>
    </xf>
    <xf numFmtId="0" fontId="11" fillId="6" borderId="70" xfId="0" applyFont="1" applyFill="1" applyBorder="1" applyAlignment="1">
      <alignment vertical="center"/>
    </xf>
    <xf numFmtId="0" fontId="7" fillId="6" borderId="70" xfId="0" applyFont="1" applyFill="1" applyBorder="1" applyAlignment="1"/>
    <xf numFmtId="2" fontId="12" fillId="6" borderId="71" xfId="0" applyNumberFormat="1" applyFont="1" applyFill="1" applyBorder="1" applyAlignment="1"/>
    <xf numFmtId="3" fontId="12" fillId="6" borderId="72" xfId="0" applyNumberFormat="1" applyFont="1" applyFill="1" applyBorder="1" applyAlignment="1"/>
    <xf numFmtId="0" fontId="20" fillId="7" borderId="0" xfId="0" applyFont="1" applyFill="1" applyBorder="1"/>
    <xf numFmtId="0" fontId="21" fillId="3" borderId="0" xfId="0" applyFont="1" applyFill="1" applyBorder="1"/>
    <xf numFmtId="49" fontId="18" fillId="0" borderId="14" xfId="0" applyNumberFormat="1" applyFont="1" applyFill="1" applyBorder="1" applyAlignment="1">
      <alignment horizontal="center"/>
    </xf>
    <xf numFmtId="2" fontId="32" fillId="0" borderId="14" xfId="0" applyNumberFormat="1" applyFont="1" applyFill="1" applyBorder="1" applyAlignment="1">
      <alignment horizontal="right"/>
    </xf>
    <xf numFmtId="3" fontId="32" fillId="0" borderId="9" xfId="0" applyNumberFormat="1" applyFont="1" applyFill="1" applyBorder="1" applyAlignment="1">
      <alignment horizontal="right"/>
    </xf>
    <xf numFmtId="0" fontId="20" fillId="9" borderId="0" xfId="0" applyFont="1" applyFill="1" applyBorder="1"/>
    <xf numFmtId="0" fontId="4" fillId="0" borderId="0" xfId="0" applyFont="1" applyFill="1"/>
    <xf numFmtId="49" fontId="27" fillId="5" borderId="57" xfId="0" applyNumberFormat="1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2" fontId="4" fillId="0" borderId="0" xfId="0" applyNumberFormat="1" applyFont="1" applyFill="1"/>
    <xf numFmtId="2" fontId="1" fillId="5" borderId="7" xfId="0" applyNumberFormat="1" applyFont="1" applyFill="1" applyBorder="1" applyAlignment="1">
      <alignment horizontal="center"/>
    </xf>
    <xf numFmtId="2" fontId="9" fillId="5" borderId="16" xfId="0" applyNumberFormat="1" applyFont="1" applyFill="1" applyBorder="1" applyAlignment="1">
      <alignment horizontal="center" vertical="center"/>
    </xf>
    <xf numFmtId="2" fontId="12" fillId="6" borderId="67" xfId="0" applyNumberFormat="1" applyFont="1" applyFill="1" applyBorder="1" applyAlignment="1"/>
    <xf numFmtId="2" fontId="14" fillId="6" borderId="68" xfId="0" applyNumberFormat="1" applyFont="1" applyFill="1" applyBorder="1" applyAlignment="1"/>
    <xf numFmtId="2" fontId="14" fillId="6" borderId="7" xfId="0" applyNumberFormat="1" applyFont="1" applyFill="1" applyBorder="1" applyAlignment="1"/>
    <xf numFmtId="2" fontId="14" fillId="6" borderId="74" xfId="0" applyNumberFormat="1" applyFont="1" applyFill="1" applyBorder="1" applyAlignment="1"/>
    <xf numFmtId="2" fontId="15" fillId="7" borderId="69" xfId="0" applyNumberFormat="1" applyFont="1" applyFill="1" applyBorder="1" applyAlignment="1"/>
    <xf numFmtId="2" fontId="14" fillId="9" borderId="7" xfId="0" applyNumberFormat="1" applyFont="1" applyFill="1" applyBorder="1"/>
    <xf numFmtId="2" fontId="13" fillId="3" borderId="7" xfId="0" applyNumberFormat="1" applyFont="1" applyFill="1" applyBorder="1"/>
    <xf numFmtId="2" fontId="27" fillId="5" borderId="7" xfId="0" applyNumberFormat="1" applyFont="1" applyFill="1" applyBorder="1" applyAlignment="1">
      <alignment horizontal="right"/>
    </xf>
    <xf numFmtId="2" fontId="5" fillId="0" borderId="7" xfId="0" applyNumberFormat="1" applyFont="1" applyFill="1" applyBorder="1"/>
    <xf numFmtId="2" fontId="14" fillId="7" borderId="7" xfId="0" applyNumberFormat="1" applyFont="1" applyFill="1" applyBorder="1"/>
    <xf numFmtId="2" fontId="27" fillId="5" borderId="7" xfId="0" applyNumberFormat="1" applyFont="1" applyFill="1" applyBorder="1"/>
    <xf numFmtId="2" fontId="5" fillId="0" borderId="7" xfId="0" applyNumberFormat="1" applyFont="1" applyBorder="1"/>
    <xf numFmtId="2" fontId="5" fillId="0" borderId="45" xfId="0" applyNumberFormat="1" applyFont="1" applyBorder="1"/>
    <xf numFmtId="0" fontId="8" fillId="5" borderId="73" xfId="0" applyFont="1" applyFill="1" applyBorder="1" applyAlignment="1">
      <alignment horizontal="center"/>
    </xf>
    <xf numFmtId="2" fontId="5" fillId="0" borderId="45" xfId="0" applyNumberFormat="1" applyFont="1" applyFill="1" applyBorder="1"/>
    <xf numFmtId="2" fontId="13" fillId="3" borderId="68" xfId="0" applyNumberFormat="1" applyFont="1" applyFill="1" applyBorder="1"/>
    <xf numFmtId="2" fontId="13" fillId="5" borderId="7" xfId="0" applyNumberFormat="1" applyFont="1" applyFill="1" applyBorder="1" applyAlignment="1">
      <alignment horizontal="right"/>
    </xf>
    <xf numFmtId="2" fontId="12" fillId="6" borderId="73" xfId="0" applyNumberFormat="1" applyFont="1" applyFill="1" applyBorder="1" applyAlignment="1"/>
    <xf numFmtId="2" fontId="14" fillId="7" borderId="45" xfId="0" applyNumberFormat="1" applyFont="1" applyFill="1" applyBorder="1"/>
    <xf numFmtId="2" fontId="0" fillId="0" borderId="0" xfId="0" applyNumberFormat="1" applyFill="1"/>
    <xf numFmtId="2" fontId="27" fillId="3" borderId="7" xfId="0" applyNumberFormat="1" applyFont="1" applyFill="1" applyBorder="1" applyAlignment="1">
      <alignment horizontal="right"/>
    </xf>
    <xf numFmtId="2" fontId="27" fillId="3" borderId="7" xfId="0" applyNumberFormat="1" applyFont="1" applyFill="1" applyBorder="1"/>
    <xf numFmtId="2" fontId="32" fillId="0" borderId="7" xfId="0" applyNumberFormat="1" applyFont="1" applyFill="1" applyBorder="1" applyAlignment="1">
      <alignment horizontal="right"/>
    </xf>
    <xf numFmtId="0" fontId="31" fillId="5" borderId="73" xfId="0" applyFont="1" applyFill="1" applyBorder="1" applyAlignment="1">
      <alignment horizontal="center"/>
    </xf>
    <xf numFmtId="2" fontId="0" fillId="0" borderId="0" xfId="0" applyNumberFormat="1" applyBorder="1"/>
    <xf numFmtId="2" fontId="0" fillId="0" borderId="15" xfId="0" applyNumberFormat="1" applyBorder="1"/>
    <xf numFmtId="164" fontId="0" fillId="0" borderId="0" xfId="0" applyNumberFormat="1" applyBorder="1"/>
    <xf numFmtId="2" fontId="0" fillId="0" borderId="27" xfId="0" applyNumberFormat="1" applyBorder="1"/>
    <xf numFmtId="3" fontId="2" fillId="0" borderId="27" xfId="0" applyNumberFormat="1" applyFont="1" applyBorder="1"/>
    <xf numFmtId="2" fontId="2" fillId="0" borderId="35" xfId="0" applyNumberFormat="1" applyFont="1" applyBorder="1"/>
    <xf numFmtId="0" fontId="2" fillId="3" borderId="76" xfId="0" applyFont="1" applyFill="1" applyBorder="1" applyAlignment="1">
      <alignment horizontal="left"/>
    </xf>
    <xf numFmtId="0" fontId="0" fillId="2" borderId="75" xfId="0" applyFont="1" applyFill="1" applyBorder="1"/>
    <xf numFmtId="0" fontId="0" fillId="0" borderId="75" xfId="0" applyFill="1" applyBorder="1"/>
    <xf numFmtId="0" fontId="0" fillId="0" borderId="57" xfId="0" applyBorder="1"/>
    <xf numFmtId="2" fontId="2" fillId="2" borderId="60" xfId="0" applyNumberFormat="1" applyFont="1" applyFill="1" applyBorder="1" applyAlignment="1">
      <alignment horizontal="center"/>
    </xf>
    <xf numFmtId="2" fontId="2" fillId="3" borderId="60" xfId="0" applyNumberFormat="1" applyFont="1" applyFill="1" applyBorder="1" applyAlignment="1">
      <alignment horizontal="right"/>
    </xf>
    <xf numFmtId="2" fontId="2" fillId="5" borderId="60" xfId="0" applyNumberFormat="1" applyFont="1" applyFill="1" applyBorder="1" applyAlignment="1">
      <alignment horizontal="right"/>
    </xf>
    <xf numFmtId="2" fontId="3" fillId="4" borderId="60" xfId="0" applyNumberFormat="1" applyFont="1" applyFill="1" applyBorder="1" applyAlignment="1">
      <alignment horizontal="right"/>
    </xf>
    <xf numFmtId="2" fontId="0" fillId="0" borderId="60" xfId="0" applyNumberFormat="1" applyBorder="1"/>
    <xf numFmtId="2" fontId="2" fillId="5" borderId="60" xfId="0" applyNumberFormat="1" applyFont="1" applyFill="1" applyBorder="1"/>
    <xf numFmtId="2" fontId="3" fillId="4" borderId="60" xfId="0" applyNumberFormat="1" applyFont="1" applyFill="1" applyBorder="1"/>
    <xf numFmtId="2" fontId="2" fillId="3" borderId="60" xfId="0" applyNumberFormat="1" applyFont="1" applyFill="1" applyBorder="1"/>
    <xf numFmtId="2" fontId="3" fillId="0" borderId="60" xfId="0" applyNumberFormat="1" applyFont="1" applyBorder="1"/>
    <xf numFmtId="2" fontId="2" fillId="8" borderId="6" xfId="0" applyNumberFormat="1" applyFont="1" applyFill="1" applyBorder="1"/>
    <xf numFmtId="2" fontId="0" fillId="8" borderId="3" xfId="0" applyNumberFormat="1" applyFill="1" applyBorder="1"/>
    <xf numFmtId="2" fontId="0" fillId="0" borderId="3" xfId="0" applyNumberFormat="1" applyBorder="1"/>
    <xf numFmtId="2" fontId="0" fillId="0" borderId="3" xfId="0" applyNumberFormat="1" applyFill="1" applyBorder="1"/>
    <xf numFmtId="0" fontId="2" fillId="5" borderId="76" xfId="0" applyFont="1" applyFill="1" applyBorder="1"/>
    <xf numFmtId="0" fontId="3" fillId="4" borderId="76" xfId="0" applyFont="1" applyFill="1" applyBorder="1"/>
    <xf numFmtId="0" fontId="0" fillId="0" borderId="76" xfId="0" applyFont="1" applyBorder="1"/>
    <xf numFmtId="0" fontId="0" fillId="0" borderId="76" xfId="0" applyBorder="1"/>
    <xf numFmtId="0" fontId="2" fillId="3" borderId="76" xfId="0" applyFont="1" applyFill="1" applyBorder="1"/>
    <xf numFmtId="0" fontId="3" fillId="0" borderId="76" xfId="0" applyFont="1" applyBorder="1"/>
    <xf numFmtId="0" fontId="0" fillId="2" borderId="77" xfId="0" applyFill="1" applyBorder="1"/>
    <xf numFmtId="0" fontId="0" fillId="2" borderId="75" xfId="0" applyFill="1" applyBorder="1"/>
    <xf numFmtId="0" fontId="2" fillId="0" borderId="57" xfId="0" applyFont="1" applyBorder="1"/>
    <xf numFmtId="3" fontId="2" fillId="3" borderId="59" xfId="0" applyNumberFormat="1" applyFont="1" applyFill="1" applyBorder="1" applyAlignment="1">
      <alignment horizontal="right"/>
    </xf>
    <xf numFmtId="3" fontId="2" fillId="5" borderId="59" xfId="0" applyNumberFormat="1" applyFont="1" applyFill="1" applyBorder="1" applyAlignment="1">
      <alignment horizontal="right"/>
    </xf>
    <xf numFmtId="3" fontId="3" fillId="4" borderId="59" xfId="0" applyNumberFormat="1" applyFont="1" applyFill="1" applyBorder="1" applyAlignment="1">
      <alignment horizontal="right"/>
    </xf>
    <xf numFmtId="3" fontId="0" fillId="0" borderId="59" xfId="0" applyNumberFormat="1" applyFill="1" applyBorder="1"/>
    <xf numFmtId="3" fontId="2" fillId="5" borderId="59" xfId="0" applyNumberFormat="1" applyFont="1" applyFill="1" applyBorder="1"/>
    <xf numFmtId="3" fontId="3" fillId="4" borderId="59" xfId="0" applyNumberFormat="1" applyFont="1" applyFill="1" applyBorder="1"/>
    <xf numFmtId="3" fontId="0" fillId="0" borderId="59" xfId="0" applyNumberFormat="1" applyFont="1" applyBorder="1"/>
    <xf numFmtId="3" fontId="0" fillId="0" borderId="59" xfId="0" applyNumberFormat="1" applyBorder="1"/>
    <xf numFmtId="3" fontId="2" fillId="3" borderId="59" xfId="0" applyNumberFormat="1" applyFont="1" applyFill="1" applyBorder="1"/>
    <xf numFmtId="3" fontId="3" fillId="0" borderId="59" xfId="0" applyNumberFormat="1" applyFont="1" applyBorder="1"/>
    <xf numFmtId="3" fontId="2" fillId="2" borderId="4" xfId="0" applyNumberFormat="1" applyFont="1" applyFill="1" applyBorder="1"/>
    <xf numFmtId="3" fontId="0" fillId="2" borderId="5" xfId="0" applyNumberFormat="1" applyFont="1" applyFill="1" applyBorder="1"/>
    <xf numFmtId="3" fontId="0" fillId="0" borderId="2" xfId="0" applyNumberFormat="1" applyFill="1" applyBorder="1"/>
    <xf numFmtId="3" fontId="2" fillId="2" borderId="1" xfId="0" applyNumberFormat="1" applyFont="1" applyFill="1" applyBorder="1"/>
    <xf numFmtId="3" fontId="0" fillId="2" borderId="2" xfId="0" applyNumberFormat="1" applyFont="1" applyFill="1" applyBorder="1"/>
    <xf numFmtId="3" fontId="0" fillId="0" borderId="2" xfId="0" applyNumberFormat="1" applyFont="1" applyFill="1" applyBorder="1"/>
    <xf numFmtId="2" fontId="0" fillId="0" borderId="48" xfId="0" applyNumberFormat="1" applyBorder="1"/>
    <xf numFmtId="2" fontId="2" fillId="3" borderId="79" xfId="0" applyNumberFormat="1" applyFont="1" applyFill="1" applyBorder="1" applyAlignment="1">
      <alignment horizontal="right"/>
    </xf>
    <xf numFmtId="2" fontId="2" fillId="5" borderId="79" xfId="0" applyNumberFormat="1" applyFont="1" applyFill="1" applyBorder="1" applyAlignment="1">
      <alignment horizontal="right"/>
    </xf>
    <xf numFmtId="2" fontId="3" fillId="4" borderId="79" xfId="0" applyNumberFormat="1" applyFont="1" applyFill="1" applyBorder="1" applyAlignment="1">
      <alignment horizontal="right"/>
    </xf>
    <xf numFmtId="2" fontId="0" fillId="0" borderId="79" xfId="0" applyNumberFormat="1" applyBorder="1"/>
    <xf numFmtId="2" fontId="2" fillId="5" borderId="79" xfId="0" applyNumberFormat="1" applyFont="1" applyFill="1" applyBorder="1"/>
    <xf numFmtId="2" fontId="3" fillId="4" borderId="79" xfId="0" applyNumberFormat="1" applyFont="1" applyFill="1" applyBorder="1"/>
    <xf numFmtId="2" fontId="2" fillId="3" borderId="79" xfId="0" applyNumberFormat="1" applyFont="1" applyFill="1" applyBorder="1"/>
    <xf numFmtId="2" fontId="3" fillId="0" borderId="79" xfId="0" applyNumberFormat="1" applyFont="1" applyBorder="1"/>
    <xf numFmtId="2" fontId="0" fillId="8" borderId="81" xfId="0" applyNumberFormat="1" applyFill="1" applyBorder="1"/>
    <xf numFmtId="2" fontId="2" fillId="8" borderId="80" xfId="0" applyNumberFormat="1" applyFont="1" applyFill="1" applyBorder="1"/>
    <xf numFmtId="2" fontId="0" fillId="0" borderId="81" xfId="0" applyNumberFormat="1" applyFill="1" applyBorder="1"/>
    <xf numFmtId="0" fontId="2" fillId="2" borderId="11" xfId="0" applyFont="1" applyFill="1" applyBorder="1"/>
    <xf numFmtId="0" fontId="2" fillId="2" borderId="83" xfId="0" applyFont="1" applyFill="1" applyBorder="1"/>
    <xf numFmtId="0" fontId="2" fillId="3" borderId="84" xfId="0" applyFont="1" applyFill="1" applyBorder="1" applyAlignment="1">
      <alignment horizontal="left"/>
    </xf>
    <xf numFmtId="0" fontId="2" fillId="5" borderId="84" xfId="0" applyFont="1" applyFill="1" applyBorder="1" applyAlignment="1">
      <alignment horizontal="left"/>
    </xf>
    <xf numFmtId="0" fontId="3" fillId="4" borderId="84" xfId="0" applyFont="1" applyFill="1" applyBorder="1" applyAlignment="1">
      <alignment horizontal="left"/>
    </xf>
    <xf numFmtId="0" fontId="0" fillId="0" borderId="84" xfId="0" applyBorder="1" applyAlignment="1">
      <alignment horizontal="left"/>
    </xf>
    <xf numFmtId="0" fontId="3" fillId="0" borderId="84" xfId="0" applyFont="1" applyBorder="1" applyAlignment="1">
      <alignment horizontal="left"/>
    </xf>
    <xf numFmtId="0" fontId="3" fillId="2" borderId="85" xfId="0" applyFont="1" applyFill="1" applyBorder="1"/>
    <xf numFmtId="0" fontId="0" fillId="2" borderId="83" xfId="0" applyFont="1" applyFill="1" applyBorder="1"/>
    <xf numFmtId="0" fontId="0" fillId="0" borderId="83" xfId="0" applyFill="1" applyBorder="1"/>
    <xf numFmtId="0" fontId="0" fillId="0" borderId="83" xfId="0" applyFont="1" applyFill="1" applyBorder="1"/>
    <xf numFmtId="0" fontId="0" fillId="0" borderId="14" xfId="0" applyBorder="1"/>
    <xf numFmtId="0" fontId="0" fillId="0" borderId="39" xfId="0" applyBorder="1"/>
    <xf numFmtId="0" fontId="2" fillId="0" borderId="47" xfId="0" applyFont="1" applyBorder="1"/>
    <xf numFmtId="2" fontId="0" fillId="0" borderId="54" xfId="0" applyNumberFormat="1" applyBorder="1"/>
    <xf numFmtId="0" fontId="1" fillId="10" borderId="73" xfId="0" applyFont="1" applyFill="1" applyBorder="1" applyAlignment="1">
      <alignment horizontal="center"/>
    </xf>
    <xf numFmtId="2" fontId="1" fillId="10" borderId="7" xfId="0" applyNumberFormat="1" applyFont="1" applyFill="1" applyBorder="1" applyAlignment="1">
      <alignment horizontal="center"/>
    </xf>
    <xf numFmtId="2" fontId="1" fillId="10" borderId="86" xfId="0" applyNumberFormat="1" applyFont="1" applyFill="1" applyBorder="1" applyAlignment="1">
      <alignment horizontal="center"/>
    </xf>
    <xf numFmtId="2" fontId="23" fillId="7" borderId="87" xfId="0" applyNumberFormat="1" applyFont="1" applyFill="1" applyBorder="1" applyAlignment="1">
      <alignment horizontal="right"/>
    </xf>
    <xf numFmtId="2" fontId="16" fillId="7" borderId="7" xfId="0" applyNumberFormat="1" applyFont="1" applyFill="1" applyBorder="1" applyAlignment="1">
      <alignment horizontal="right"/>
    </xf>
    <xf numFmtId="2" fontId="2" fillId="7" borderId="87" xfId="0" applyNumberFormat="1" applyFont="1" applyFill="1" applyBorder="1"/>
    <xf numFmtId="2" fontId="24" fillId="3" borderId="68" xfId="0" applyNumberFormat="1" applyFont="1" applyFill="1" applyBorder="1"/>
    <xf numFmtId="2" fontId="0" fillId="0" borderId="7" xfId="0" applyNumberFormat="1" applyFont="1" applyBorder="1"/>
    <xf numFmtId="2" fontId="0" fillId="0" borderId="7" xfId="0" applyNumberFormat="1" applyBorder="1"/>
    <xf numFmtId="2" fontId="24" fillId="3" borderId="7" xfId="0" applyNumberFormat="1" applyFont="1" applyFill="1" applyBorder="1"/>
    <xf numFmtId="2" fontId="4" fillId="0" borderId="7" xfId="0" applyNumberFormat="1" applyFont="1" applyBorder="1"/>
    <xf numFmtId="2" fontId="2" fillId="3" borderId="7" xfId="0" applyNumberFormat="1" applyFont="1" applyFill="1" applyBorder="1"/>
    <xf numFmtId="2" fontId="4" fillId="0" borderId="7" xfId="0" applyNumberFormat="1" applyFont="1" applyFill="1" applyBorder="1"/>
    <xf numFmtId="2" fontId="4" fillId="0" borderId="45" xfId="0" applyNumberFormat="1" applyFont="1" applyBorder="1"/>
    <xf numFmtId="2" fontId="2" fillId="2" borderId="80" xfId="0" applyNumberFormat="1" applyFont="1" applyFill="1" applyBorder="1"/>
    <xf numFmtId="0" fontId="8" fillId="5" borderId="6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85" xfId="0" applyBorder="1" applyAlignment="1">
      <alignment horizontal="left"/>
    </xf>
    <xf numFmtId="2" fontId="0" fillId="0" borderId="6" xfId="0" applyNumberFormat="1" applyBorder="1"/>
    <xf numFmtId="3" fontId="0" fillId="0" borderId="4" xfId="0" applyNumberFormat="1" applyBorder="1"/>
    <xf numFmtId="2" fontId="0" fillId="0" borderId="80" xfId="0" applyNumberFormat="1" applyBorder="1"/>
    <xf numFmtId="0" fontId="0" fillId="0" borderId="77" xfId="0" applyBorder="1"/>
    <xf numFmtId="0" fontId="2" fillId="11" borderId="84" xfId="0" applyFont="1" applyFill="1" applyBorder="1" applyAlignment="1">
      <alignment horizontal="left"/>
    </xf>
    <xf numFmtId="0" fontId="2" fillId="11" borderId="76" xfId="0" applyFont="1" applyFill="1" applyBorder="1"/>
    <xf numFmtId="2" fontId="2" fillId="11" borderId="60" xfId="0" applyNumberFormat="1" applyFont="1" applyFill="1" applyBorder="1"/>
    <xf numFmtId="3" fontId="2" fillId="11" borderId="59" xfId="0" applyNumberFormat="1" applyFont="1" applyFill="1" applyBorder="1"/>
    <xf numFmtId="2" fontId="2" fillId="11" borderId="79" xfId="0" applyNumberFormat="1" applyFont="1" applyFill="1" applyBorder="1"/>
    <xf numFmtId="2" fontId="2" fillId="3" borderId="89" xfId="0" applyNumberFormat="1" applyFont="1" applyFill="1" applyBorder="1" applyAlignment="1">
      <alignment horizontal="right"/>
    </xf>
    <xf numFmtId="2" fontId="2" fillId="5" borderId="89" xfId="0" applyNumberFormat="1" applyFont="1" applyFill="1" applyBorder="1" applyAlignment="1">
      <alignment horizontal="right"/>
    </xf>
    <xf numFmtId="2" fontId="3" fillId="4" borderId="89" xfId="0" applyNumberFormat="1" applyFont="1" applyFill="1" applyBorder="1" applyAlignment="1">
      <alignment horizontal="right"/>
    </xf>
    <xf numFmtId="2" fontId="2" fillId="5" borderId="89" xfId="0" applyNumberFormat="1" applyFont="1" applyFill="1" applyBorder="1"/>
    <xf numFmtId="2" fontId="3" fillId="4" borderId="89" xfId="0" applyNumberFormat="1" applyFont="1" applyFill="1" applyBorder="1"/>
    <xf numFmtId="2" fontId="2" fillId="3" borderId="89" xfId="0" applyNumberFormat="1" applyFont="1" applyFill="1" applyBorder="1"/>
    <xf numFmtId="2" fontId="2" fillId="11" borderId="89" xfId="0" applyNumberFormat="1" applyFont="1" applyFill="1" applyBorder="1"/>
    <xf numFmtId="2" fontId="2" fillId="2" borderId="4" xfId="0" applyNumberFormat="1" applyFont="1" applyFill="1" applyBorder="1"/>
    <xf numFmtId="2" fontId="0" fillId="8" borderId="88" xfId="0" applyNumberFormat="1" applyFill="1" applyBorder="1"/>
    <xf numFmtId="2" fontId="2" fillId="8" borderId="90" xfId="0" applyNumberFormat="1" applyFont="1" applyFill="1" applyBorder="1"/>
    <xf numFmtId="2" fontId="0" fillId="0" borderId="88" xfId="0" applyNumberFormat="1" applyFill="1" applyBorder="1"/>
    <xf numFmtId="0" fontId="5" fillId="0" borderId="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1" fontId="1" fillId="10" borderId="62" xfId="0" applyNumberFormat="1" applyFont="1" applyFill="1" applyBorder="1" applyAlignment="1">
      <alignment horizontal="center"/>
    </xf>
    <xf numFmtId="2" fontId="1" fillId="5" borderId="26" xfId="0" applyNumberFormat="1" applyFont="1" applyFill="1" applyBorder="1" applyAlignment="1">
      <alignment horizontal="center" vertical="top"/>
    </xf>
    <xf numFmtId="49" fontId="32" fillId="0" borderId="0" xfId="0" applyNumberFormat="1" applyFont="1" applyFill="1" applyBorder="1" applyAlignment="1">
      <alignment horizontal="left"/>
    </xf>
    <xf numFmtId="0" fontId="32" fillId="0" borderId="0" xfId="0" applyFont="1" applyFill="1" applyBorder="1"/>
    <xf numFmtId="2" fontId="13" fillId="3" borderId="26" xfId="0" applyNumberFormat="1" applyFont="1" applyFill="1" applyBorder="1"/>
    <xf numFmtId="2" fontId="27" fillId="5" borderId="26" xfId="0" applyNumberFormat="1" applyFont="1" applyFill="1" applyBorder="1" applyAlignment="1">
      <alignment horizontal="right"/>
    </xf>
    <xf numFmtId="3" fontId="1" fillId="5" borderId="7" xfId="0" applyNumberFormat="1" applyFont="1" applyFill="1" applyBorder="1" applyAlignment="1">
      <alignment horizontal="center"/>
    </xf>
    <xf numFmtId="3" fontId="9" fillId="5" borderId="16" xfId="0" applyNumberFormat="1" applyFont="1" applyFill="1" applyBorder="1" applyAlignment="1">
      <alignment horizontal="center" vertical="center"/>
    </xf>
    <xf numFmtId="0" fontId="31" fillId="5" borderId="70" xfId="0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2" fontId="9" fillId="5" borderId="65" xfId="0" applyNumberFormat="1" applyFont="1" applyFill="1" applyBorder="1" applyAlignment="1">
      <alignment horizontal="center" vertical="center"/>
    </xf>
    <xf numFmtId="2" fontId="12" fillId="6" borderId="21" xfId="0" applyNumberFormat="1" applyFont="1" applyFill="1" applyBorder="1" applyAlignment="1"/>
    <xf numFmtId="2" fontId="14" fillId="6" borderId="93" xfId="0" applyNumberFormat="1" applyFont="1" applyFill="1" applyBorder="1" applyAlignment="1"/>
    <xf numFmtId="2" fontId="14" fillId="6" borderId="0" xfId="0" applyNumberFormat="1" applyFont="1" applyFill="1" applyBorder="1" applyAlignment="1"/>
    <xf numFmtId="2" fontId="14" fillId="6" borderId="25" xfId="0" applyNumberFormat="1" applyFont="1" applyFill="1" applyBorder="1" applyAlignment="1"/>
    <xf numFmtId="2" fontId="15" fillId="7" borderId="94" xfId="0" applyNumberFormat="1" applyFont="1" applyFill="1" applyBorder="1" applyAlignment="1"/>
    <xf numFmtId="2" fontId="13" fillId="3" borderId="0" xfId="0" applyNumberFormat="1" applyFont="1" applyFill="1" applyBorder="1"/>
    <xf numFmtId="2" fontId="27" fillId="5" borderId="0" xfId="0" applyNumberFormat="1" applyFont="1" applyFill="1" applyBorder="1" applyAlignment="1">
      <alignment horizontal="right"/>
    </xf>
    <xf numFmtId="2" fontId="14" fillId="7" borderId="0" xfId="0" applyNumberFormat="1" applyFont="1" applyFill="1" applyBorder="1"/>
    <xf numFmtId="2" fontId="13" fillId="3" borderId="93" xfId="0" applyNumberFormat="1" applyFont="1" applyFill="1" applyBorder="1"/>
    <xf numFmtId="2" fontId="13" fillId="5" borderId="0" xfId="0" applyNumberFormat="1" applyFont="1" applyFill="1" applyBorder="1" applyAlignment="1">
      <alignment horizontal="right"/>
    </xf>
    <xf numFmtId="2" fontId="6" fillId="0" borderId="45" xfId="0" applyNumberFormat="1" applyFont="1" applyBorder="1"/>
    <xf numFmtId="2" fontId="6" fillId="0" borderId="27" xfId="0" applyNumberFormat="1" applyFont="1" applyBorder="1"/>
    <xf numFmtId="3" fontId="1" fillId="5" borderId="48" xfId="0" applyNumberFormat="1" applyFont="1" applyFill="1" applyBorder="1" applyAlignment="1">
      <alignment horizontal="center"/>
    </xf>
    <xf numFmtId="3" fontId="9" fillId="5" borderId="64" xfId="0" applyNumberFormat="1" applyFont="1" applyFill="1" applyBorder="1" applyAlignment="1">
      <alignment horizontal="center" vertical="center"/>
    </xf>
    <xf numFmtId="3" fontId="12" fillId="6" borderId="95" xfId="0" applyNumberFormat="1" applyFont="1" applyFill="1" applyBorder="1" applyAlignment="1"/>
    <xf numFmtId="3" fontId="14" fillId="6" borderId="91" xfId="0" applyNumberFormat="1" applyFont="1" applyFill="1" applyBorder="1" applyAlignment="1"/>
    <xf numFmtId="3" fontId="13" fillId="3" borderId="92" xfId="0" applyNumberFormat="1" applyFont="1" applyFill="1" applyBorder="1"/>
    <xf numFmtId="3" fontId="6" fillId="0" borderId="54" xfId="0" applyNumberFormat="1" applyFont="1" applyBorder="1"/>
    <xf numFmtId="2" fontId="3" fillId="6" borderId="7" xfId="0" applyNumberFormat="1" applyFont="1" applyFill="1" applyBorder="1"/>
    <xf numFmtId="2" fontId="5" fillId="0" borderId="7" xfId="0" applyNumberFormat="1" applyFont="1" applyFill="1" applyBorder="1" applyAlignment="1">
      <alignment horizontal="right"/>
    </xf>
    <xf numFmtId="49" fontId="5" fillId="0" borderId="0" xfId="0" applyNumberFormat="1" applyFont="1" applyBorder="1" applyAlignment="1">
      <alignment horizontal="left"/>
    </xf>
    <xf numFmtId="0" fontId="5" fillId="12" borderId="0" xfId="0" applyFont="1" applyFill="1" applyBorder="1"/>
    <xf numFmtId="2" fontId="5" fillId="12" borderId="14" xfId="0" applyNumberFormat="1" applyFont="1" applyFill="1" applyBorder="1"/>
    <xf numFmtId="3" fontId="5" fillId="12" borderId="9" xfId="0" applyNumberFormat="1" applyFont="1" applyFill="1" applyBorder="1"/>
    <xf numFmtId="2" fontId="21" fillId="12" borderId="7" xfId="0" applyNumberFormat="1" applyFont="1" applyFill="1" applyBorder="1" applyAlignment="1">
      <alignment horizontal="right"/>
    </xf>
    <xf numFmtId="0" fontId="8" fillId="5" borderId="70" xfId="0" applyFont="1" applyFill="1" applyBorder="1" applyAlignment="1">
      <alignment horizontal="center"/>
    </xf>
    <xf numFmtId="3" fontId="1" fillId="5" borderId="0" xfId="0" applyNumberFormat="1" applyFont="1" applyFill="1" applyBorder="1" applyAlignment="1">
      <alignment horizontal="center"/>
    </xf>
    <xf numFmtId="3" fontId="9" fillId="5" borderId="65" xfId="0" applyNumberFormat="1" applyFont="1" applyFill="1" applyBorder="1" applyAlignment="1">
      <alignment horizontal="center" vertical="center"/>
    </xf>
    <xf numFmtId="2" fontId="27" fillId="5" borderId="0" xfId="0" applyNumberFormat="1" applyFont="1" applyFill="1" applyBorder="1"/>
    <xf numFmtId="2" fontId="21" fillId="12" borderId="0" xfId="0" applyNumberFormat="1" applyFont="1" applyFill="1" applyBorder="1" applyAlignment="1">
      <alignment horizontal="right"/>
    </xf>
    <xf numFmtId="2" fontId="14" fillId="7" borderId="27" xfId="0" applyNumberFormat="1" applyFont="1" applyFill="1" applyBorder="1"/>
    <xf numFmtId="2" fontId="15" fillId="7" borderId="14" xfId="0" applyNumberFormat="1" applyFont="1" applyFill="1" applyBorder="1" applyAlignment="1"/>
    <xf numFmtId="2" fontId="15" fillId="7" borderId="7" xfId="0" applyNumberFormat="1" applyFont="1" applyFill="1" applyBorder="1" applyAlignment="1"/>
    <xf numFmtId="49" fontId="33" fillId="0" borderId="14" xfId="0" applyNumberFormat="1" applyFont="1" applyFill="1" applyBorder="1" applyAlignment="1">
      <alignment horizontal="center"/>
    </xf>
    <xf numFmtId="0" fontId="32" fillId="0" borderId="0" xfId="0" applyFont="1" applyFill="1" applyBorder="1" applyAlignment="1"/>
    <xf numFmtId="2" fontId="33" fillId="0" borderId="14" xfId="0" applyNumberFormat="1" applyFont="1" applyFill="1" applyBorder="1" applyAlignment="1"/>
    <xf numFmtId="49" fontId="15" fillId="0" borderId="14" xfId="0" applyNumberFormat="1" applyFont="1" applyFill="1" applyBorder="1" applyAlignment="1">
      <alignment horizontal="center"/>
    </xf>
    <xf numFmtId="2" fontId="15" fillId="0" borderId="14" xfId="0" applyNumberFormat="1" applyFont="1" applyFill="1" applyBorder="1" applyAlignment="1"/>
    <xf numFmtId="2" fontId="15" fillId="12" borderId="14" xfId="0" applyNumberFormat="1" applyFont="1" applyFill="1" applyBorder="1" applyAlignment="1"/>
    <xf numFmtId="0" fontId="12" fillId="0" borderId="0" xfId="0" applyFont="1" applyFill="1" applyBorder="1" applyAlignment="1"/>
    <xf numFmtId="0" fontId="27" fillId="5" borderId="57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49" fontId="21" fillId="12" borderId="0" xfId="0" applyNumberFormat="1" applyFont="1" applyFill="1" applyBorder="1" applyAlignment="1">
      <alignment horizontal="center"/>
    </xf>
    <xf numFmtId="49" fontId="13" fillId="12" borderId="0" xfId="0" applyNumberFormat="1" applyFont="1" applyFill="1" applyBorder="1" applyAlignment="1">
      <alignment horizontal="center"/>
    </xf>
    <xf numFmtId="2" fontId="32" fillId="0" borderId="7" xfId="0" applyNumberFormat="1" applyFont="1" applyFill="1" applyBorder="1" applyAlignment="1"/>
    <xf numFmtId="0" fontId="13" fillId="12" borderId="0" xfId="0" applyFont="1" applyFill="1" applyBorder="1" applyAlignment="1">
      <alignment horizontal="center"/>
    </xf>
    <xf numFmtId="0" fontId="7" fillId="6" borderId="36" xfId="0" applyFont="1" applyFill="1" applyBorder="1" applyAlignment="1"/>
    <xf numFmtId="0" fontId="7" fillId="7" borderId="15" xfId="0" applyFont="1" applyFill="1" applyBorder="1" applyAlignment="1"/>
    <xf numFmtId="0" fontId="0" fillId="3" borderId="15" xfId="0" applyFill="1" applyBorder="1"/>
    <xf numFmtId="49" fontId="14" fillId="0" borderId="39" xfId="0" applyNumberFormat="1" applyFont="1" applyFill="1" applyBorder="1" applyAlignment="1">
      <alignment horizontal="center"/>
    </xf>
    <xf numFmtId="0" fontId="32" fillId="0" borderId="27" xfId="0" applyFont="1" applyFill="1" applyBorder="1" applyAlignment="1"/>
    <xf numFmtId="3" fontId="14" fillId="6" borderId="92" xfId="0" applyNumberFormat="1" applyFont="1" applyFill="1" applyBorder="1" applyAlignment="1"/>
    <xf numFmtId="3" fontId="15" fillId="12" borderId="48" xfId="0" applyNumberFormat="1" applyFont="1" applyFill="1" applyBorder="1" applyAlignment="1"/>
    <xf numFmtId="3" fontId="33" fillId="0" borderId="48" xfId="0" applyNumberFormat="1" applyFont="1" applyFill="1" applyBorder="1" applyAlignment="1"/>
    <xf numFmtId="3" fontId="15" fillId="7" borderId="48" xfId="0" applyNumberFormat="1" applyFont="1" applyFill="1" applyBorder="1" applyAlignment="1"/>
    <xf numFmtId="3" fontId="15" fillId="0" borderId="48" xfId="0" applyNumberFormat="1" applyFont="1" applyFill="1" applyBorder="1" applyAlignment="1"/>
    <xf numFmtId="2" fontId="13" fillId="12" borderId="7" xfId="0" applyNumberFormat="1" applyFont="1" applyFill="1" applyBorder="1" applyAlignment="1"/>
    <xf numFmtId="2" fontId="32" fillId="0" borderId="45" xfId="0" applyNumberFormat="1" applyFont="1" applyFill="1" applyBorder="1" applyAlignment="1"/>
    <xf numFmtId="0" fontId="5" fillId="0" borderId="0" xfId="0" applyFont="1" applyBorder="1" applyAlignment="1">
      <alignment horizontal="left"/>
    </xf>
    <xf numFmtId="1" fontId="32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4" fontId="14" fillId="6" borderId="37" xfId="0" applyNumberFormat="1" applyFont="1" applyFill="1" applyBorder="1" applyAlignment="1"/>
    <xf numFmtId="2" fontId="5" fillId="0" borderId="15" xfId="0" applyNumberFormat="1" applyFont="1" applyBorder="1"/>
    <xf numFmtId="4" fontId="12" fillId="6" borderId="67" xfId="0" applyNumberFormat="1" applyFont="1" applyFill="1" applyBorder="1" applyAlignment="1"/>
    <xf numFmtId="4" fontId="14" fillId="6" borderId="68" xfId="0" applyNumberFormat="1" applyFont="1" applyFill="1" applyBorder="1" applyAlignment="1"/>
    <xf numFmtId="4" fontId="14" fillId="6" borderId="7" xfId="0" applyNumberFormat="1" applyFont="1" applyFill="1" applyBorder="1" applyAlignment="1"/>
    <xf numFmtId="3" fontId="14" fillId="6" borderId="48" xfId="0" applyNumberFormat="1" applyFont="1" applyFill="1" applyBorder="1" applyAlignment="1"/>
    <xf numFmtId="3" fontId="32" fillId="0" borderId="48" xfId="0" applyNumberFormat="1" applyFont="1" applyFill="1" applyBorder="1" applyAlignment="1">
      <alignment horizontal="right"/>
    </xf>
    <xf numFmtId="2" fontId="15" fillId="7" borderId="96" xfId="0" applyNumberFormat="1" applyFont="1" applyFill="1" applyBorder="1" applyAlignment="1"/>
    <xf numFmtId="2" fontId="14" fillId="6" borderId="15" xfId="0" applyNumberFormat="1" applyFont="1" applyFill="1" applyBorder="1" applyAlignment="1"/>
    <xf numFmtId="2" fontId="15" fillId="7" borderId="98" xfId="0" applyNumberFormat="1" applyFont="1" applyFill="1" applyBorder="1" applyAlignment="1"/>
    <xf numFmtId="2" fontId="13" fillId="3" borderId="8" xfId="0" applyNumberFormat="1" applyFont="1" applyFill="1" applyBorder="1"/>
    <xf numFmtId="2" fontId="27" fillId="5" borderId="8" xfId="0" applyNumberFormat="1" applyFont="1" applyFill="1" applyBorder="1" applyAlignment="1">
      <alignment horizontal="right"/>
    </xf>
    <xf numFmtId="2" fontId="14" fillId="9" borderId="8" xfId="0" applyNumberFormat="1" applyFont="1" applyFill="1" applyBorder="1"/>
    <xf numFmtId="2" fontId="5" fillId="0" borderId="45" xfId="0" applyNumberFormat="1" applyFont="1" applyFill="1" applyBorder="1" applyAlignment="1">
      <alignment horizontal="right"/>
    </xf>
    <xf numFmtId="2" fontId="32" fillId="0" borderId="14" xfId="0" applyNumberFormat="1" applyFont="1" applyFill="1" applyBorder="1"/>
    <xf numFmtId="3" fontId="32" fillId="0" borderId="15" xfId="0" applyNumberFormat="1" applyFont="1" applyFill="1" applyBorder="1"/>
    <xf numFmtId="2" fontId="32" fillId="0" borderId="7" xfId="0" applyNumberFormat="1" applyFont="1" applyFill="1" applyBorder="1"/>
    <xf numFmtId="2" fontId="14" fillId="6" borderId="99" xfId="0" applyNumberFormat="1" applyFont="1" applyFill="1" applyBorder="1" applyAlignment="1"/>
    <xf numFmtId="2" fontId="3" fillId="6" borderId="15" xfId="0" applyNumberFormat="1" applyFont="1" applyFill="1" applyBorder="1"/>
    <xf numFmtId="2" fontId="14" fillId="7" borderId="8" xfId="0" applyNumberFormat="1" applyFont="1" applyFill="1" applyBorder="1"/>
    <xf numFmtId="2" fontId="27" fillId="5" borderId="8" xfId="0" applyNumberFormat="1" applyFont="1" applyFill="1" applyBorder="1"/>
    <xf numFmtId="2" fontId="9" fillId="5" borderId="7" xfId="0" applyNumberFormat="1" applyFont="1" applyFill="1" applyBorder="1" applyAlignment="1">
      <alignment horizontal="center" vertical="center"/>
    </xf>
    <xf numFmtId="2" fontId="32" fillId="0" borderId="45" xfId="0" applyNumberFormat="1" applyFont="1" applyFill="1" applyBorder="1"/>
    <xf numFmtId="0" fontId="7" fillId="6" borderId="62" xfId="0" applyFont="1" applyFill="1" applyBorder="1" applyAlignment="1"/>
    <xf numFmtId="0" fontId="27" fillId="5" borderId="15" xfId="0" applyFont="1" applyFill="1" applyBorder="1"/>
    <xf numFmtId="0" fontId="20" fillId="7" borderId="15" xfId="0" applyFont="1" applyFill="1" applyBorder="1"/>
    <xf numFmtId="0" fontId="20" fillId="9" borderId="15" xfId="0" applyFont="1" applyFill="1" applyBorder="1"/>
    <xf numFmtId="0" fontId="5" fillId="0" borderId="15" xfId="0" applyFont="1" applyBorder="1"/>
    <xf numFmtId="0" fontId="5" fillId="3" borderId="0" xfId="0" applyFont="1" applyFill="1" applyBorder="1"/>
    <xf numFmtId="0" fontId="5" fillId="3" borderId="15" xfId="0" applyFont="1" applyFill="1" applyBorder="1"/>
    <xf numFmtId="2" fontId="16" fillId="0" borderId="26" xfId="0" applyNumberFormat="1" applyFont="1" applyBorder="1" applyAlignment="1">
      <alignment horizontal="center"/>
    </xf>
    <xf numFmtId="2" fontId="5" fillId="0" borderId="26" xfId="0" applyNumberFormat="1" applyFont="1" applyBorder="1"/>
    <xf numFmtId="0" fontId="0" fillId="0" borderId="26" xfId="0" applyBorder="1"/>
    <xf numFmtId="2" fontId="16" fillId="0" borderId="34" xfId="0" applyNumberFormat="1" applyFont="1" applyBorder="1" applyAlignment="1">
      <alignment horizontal="center"/>
    </xf>
    <xf numFmtId="2" fontId="14" fillId="0" borderId="26" xfId="0" applyNumberFormat="1" applyFont="1" applyFill="1" applyBorder="1" applyAlignment="1">
      <alignment horizontal="center"/>
    </xf>
    <xf numFmtId="2" fontId="18" fillId="0" borderId="26" xfId="0" applyNumberFormat="1" applyFont="1" applyBorder="1" applyAlignment="1">
      <alignment horizontal="center"/>
    </xf>
    <xf numFmtId="2" fontId="19" fillId="7" borderId="26" xfId="0" applyNumberFormat="1" applyFont="1" applyFill="1" applyBorder="1" applyAlignment="1">
      <alignment horizontal="center"/>
    </xf>
    <xf numFmtId="2" fontId="19" fillId="0" borderId="26" xfId="0" applyNumberFormat="1" applyFont="1" applyFill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49" fontId="19" fillId="7" borderId="26" xfId="0" applyNumberFormat="1" applyFont="1" applyFill="1" applyBorder="1" applyAlignment="1">
      <alignment horizontal="center"/>
    </xf>
    <xf numFmtId="0" fontId="26" fillId="3" borderId="0" xfId="0" applyFont="1" applyFill="1" applyBorder="1"/>
    <xf numFmtId="0" fontId="12" fillId="0" borderId="51" xfId="0" applyFont="1" applyFill="1" applyBorder="1" applyAlignment="1"/>
    <xf numFmtId="49" fontId="32" fillId="0" borderId="57" xfId="0" applyNumberFormat="1" applyFont="1" applyFill="1" applyBorder="1" applyAlignment="1">
      <alignment horizontal="left"/>
    </xf>
    <xf numFmtId="0" fontId="20" fillId="7" borderId="57" xfId="0" applyFont="1" applyFill="1" applyBorder="1"/>
    <xf numFmtId="0" fontId="20" fillId="9" borderId="57" xfId="0" applyFont="1" applyFill="1" applyBorder="1"/>
    <xf numFmtId="0" fontId="12" fillId="0" borderId="57" xfId="0" applyFont="1" applyFill="1" applyBorder="1" applyAlignment="1"/>
    <xf numFmtId="2" fontId="32" fillId="0" borderId="8" xfId="0" applyNumberFormat="1" applyFont="1" applyFill="1" applyBorder="1" applyAlignment="1">
      <alignment horizontal="right"/>
    </xf>
    <xf numFmtId="2" fontId="5" fillId="0" borderId="8" xfId="0" applyNumberFormat="1" applyFont="1" applyFill="1" applyBorder="1"/>
    <xf numFmtId="2" fontId="15" fillId="7" borderId="100" xfId="0" applyNumberFormat="1" applyFont="1" applyFill="1" applyBorder="1" applyAlignment="1"/>
    <xf numFmtId="2" fontId="5" fillId="0" borderId="8" xfId="0" applyNumberFormat="1" applyFont="1" applyBorder="1"/>
    <xf numFmtId="2" fontId="32" fillId="0" borderId="8" xfId="0" applyNumberFormat="1" applyFont="1" applyFill="1" applyBorder="1"/>
    <xf numFmtId="2" fontId="14" fillId="7" borderId="11" xfId="0" applyNumberFormat="1" applyFont="1" applyFill="1" applyBorder="1" applyAlignment="1">
      <alignment horizontal="center"/>
    </xf>
    <xf numFmtId="0" fontId="12" fillId="7" borderId="12" xfId="0" applyFont="1" applyFill="1" applyBorder="1" applyAlignment="1"/>
    <xf numFmtId="0" fontId="7" fillId="7" borderId="58" xfId="0" applyFont="1" applyFill="1" applyBorder="1" applyAlignment="1"/>
    <xf numFmtId="0" fontId="7" fillId="7" borderId="13" xfId="0" applyFont="1" applyFill="1" applyBorder="1" applyAlignment="1"/>
    <xf numFmtId="49" fontId="32" fillId="0" borderId="47" xfId="0" applyNumberFormat="1" applyFont="1" applyFill="1" applyBorder="1" applyAlignment="1">
      <alignment horizontal="left"/>
    </xf>
    <xf numFmtId="49" fontId="27" fillId="5" borderId="48" xfId="0" applyNumberFormat="1" applyFont="1" applyFill="1" applyBorder="1" applyAlignment="1">
      <alignment horizontal="center"/>
    </xf>
    <xf numFmtId="49" fontId="32" fillId="0" borderId="48" xfId="0" applyNumberFormat="1" applyFont="1" applyFill="1" applyBorder="1" applyAlignment="1">
      <alignment horizontal="left"/>
    </xf>
    <xf numFmtId="0" fontId="27" fillId="5" borderId="0" xfId="0" applyFont="1" applyFill="1" applyBorder="1"/>
    <xf numFmtId="0" fontId="27" fillId="5" borderId="48" xfId="0" applyFont="1" applyFill="1" applyBorder="1"/>
    <xf numFmtId="0" fontId="27" fillId="5" borderId="15" xfId="0" applyFont="1" applyFill="1" applyBorder="1"/>
    <xf numFmtId="2" fontId="28" fillId="0" borderId="0" xfId="0" applyNumberFormat="1" applyFont="1"/>
    <xf numFmtId="0" fontId="6" fillId="0" borderId="10" xfId="0" applyFont="1" applyBorder="1" applyAlignment="1">
      <alignment horizontal="center"/>
    </xf>
    <xf numFmtId="4" fontId="12" fillId="6" borderId="21" xfId="0" applyNumberFormat="1" applyFont="1" applyFill="1" applyBorder="1" applyAlignment="1"/>
    <xf numFmtId="4" fontId="14" fillId="6" borderId="99" xfId="0" applyNumberFormat="1" applyFont="1" applyFill="1" applyBorder="1" applyAlignment="1"/>
    <xf numFmtId="4" fontId="14" fillId="6" borderId="8" xfId="0" applyNumberFormat="1" applyFont="1" applyFill="1" applyBorder="1" applyAlignment="1"/>
    <xf numFmtId="4" fontId="5" fillId="0" borderId="15" xfId="0" applyNumberFormat="1" applyFont="1" applyBorder="1"/>
    <xf numFmtId="2" fontId="19" fillId="7" borderId="10" xfId="0" applyNumberFormat="1" applyFont="1" applyFill="1" applyBorder="1" applyAlignment="1">
      <alignment horizontal="right"/>
    </xf>
    <xf numFmtId="2" fontId="5" fillId="0" borderId="101" xfId="0" applyNumberFormat="1" applyFont="1" applyBorder="1"/>
    <xf numFmtId="0" fontId="10" fillId="6" borderId="21" xfId="0" applyFont="1" applyFill="1" applyBorder="1" applyAlignment="1">
      <alignment horizontal="left" vertical="center"/>
    </xf>
    <xf numFmtId="0" fontId="13" fillId="6" borderId="8" xfId="0" applyFont="1" applyFill="1" applyBorder="1"/>
    <xf numFmtId="0" fontId="13" fillId="6" borderId="102" xfId="0" applyFont="1" applyFill="1" applyBorder="1"/>
    <xf numFmtId="49" fontId="14" fillId="0" borderId="8" xfId="0" applyNumberFormat="1" applyFont="1" applyFill="1" applyBorder="1" applyAlignment="1">
      <alignment horizontal="center"/>
    </xf>
    <xf numFmtId="49" fontId="18" fillId="0" borderId="8" xfId="0" applyNumberFormat="1" applyFont="1" applyBorder="1" applyAlignment="1">
      <alignment horizontal="center"/>
    </xf>
    <xf numFmtId="49" fontId="19" fillId="7" borderId="8" xfId="0" applyNumberFormat="1" applyFont="1" applyFill="1" applyBorder="1" applyAlignment="1">
      <alignment horizontal="center"/>
    </xf>
    <xf numFmtId="2" fontId="19" fillId="7" borderId="100" xfId="0" applyNumberFormat="1" applyFont="1" applyFill="1" applyBorder="1" applyAlignment="1">
      <alignment horizontal="right"/>
    </xf>
    <xf numFmtId="2" fontId="27" fillId="3" borderId="8" xfId="0" applyNumberFormat="1" applyFont="1" applyFill="1" applyBorder="1" applyAlignment="1">
      <alignment horizontal="right"/>
    </xf>
    <xf numFmtId="2" fontId="27" fillId="0" borderId="8" xfId="0" applyNumberFormat="1" applyFont="1" applyFill="1" applyBorder="1" applyAlignment="1">
      <alignment horizontal="right"/>
    </xf>
    <xf numFmtId="2" fontId="27" fillId="3" borderId="8" xfId="0" applyNumberFormat="1" applyFont="1" applyFill="1" applyBorder="1"/>
    <xf numFmtId="49" fontId="19" fillId="7" borderId="11" xfId="0" applyNumberFormat="1" applyFont="1" applyFill="1" applyBorder="1" applyAlignment="1">
      <alignment horizontal="center"/>
    </xf>
    <xf numFmtId="0" fontId="19" fillId="7" borderId="12" xfId="0" applyFont="1" applyFill="1" applyBorder="1" applyAlignment="1"/>
    <xf numFmtId="0" fontId="29" fillId="7" borderId="58" xfId="0" applyFont="1" applyFill="1" applyBorder="1" applyAlignment="1"/>
    <xf numFmtId="0" fontId="29" fillId="7" borderId="13" xfId="0" applyFont="1" applyFill="1" applyBorder="1" applyAlignment="1"/>
    <xf numFmtId="0" fontId="21" fillId="3" borderId="15" xfId="0" applyFont="1" applyFill="1" applyBorder="1"/>
    <xf numFmtId="3" fontId="5" fillId="0" borderId="103" xfId="0" applyNumberFormat="1" applyFont="1" applyBorder="1"/>
    <xf numFmtId="3" fontId="19" fillId="7" borderId="96" xfId="0" applyNumberFormat="1" applyFont="1" applyFill="1" applyBorder="1" applyAlignment="1">
      <alignment horizontal="right"/>
    </xf>
    <xf numFmtId="3" fontId="27" fillId="3" borderId="26" xfId="0" applyNumberFormat="1" applyFont="1" applyFill="1" applyBorder="1" applyAlignment="1">
      <alignment horizontal="right"/>
    </xf>
    <xf numFmtId="3" fontId="27" fillId="5" borderId="26" xfId="0" applyNumberFormat="1" applyFont="1" applyFill="1" applyBorder="1" applyAlignment="1">
      <alignment horizontal="right"/>
    </xf>
    <xf numFmtId="3" fontId="5" fillId="0" borderId="48" xfId="0" applyNumberFormat="1" applyFont="1" applyFill="1" applyBorder="1"/>
    <xf numFmtId="3" fontId="14" fillId="7" borderId="26" xfId="0" applyNumberFormat="1" applyFont="1" applyFill="1" applyBorder="1"/>
    <xf numFmtId="3" fontId="14" fillId="9" borderId="26" xfId="0" applyNumberFormat="1" applyFont="1" applyFill="1" applyBorder="1"/>
    <xf numFmtId="3" fontId="27" fillId="3" borderId="26" xfId="0" applyNumberFormat="1" applyFont="1" applyFill="1" applyBorder="1"/>
    <xf numFmtId="3" fontId="27" fillId="5" borderId="26" xfId="0" applyNumberFormat="1" applyFont="1" applyFill="1" applyBorder="1"/>
    <xf numFmtId="2" fontId="27" fillId="5" borderId="15" xfId="0" applyNumberFormat="1" applyFont="1" applyFill="1" applyBorder="1" applyAlignment="1">
      <alignment horizontal="right"/>
    </xf>
    <xf numFmtId="4" fontId="14" fillId="6" borderId="15" xfId="0" applyNumberFormat="1" applyFont="1" applyFill="1" applyBorder="1" applyAlignment="1"/>
    <xf numFmtId="4" fontId="19" fillId="7" borderId="10" xfId="0" applyNumberFormat="1" applyFont="1" applyFill="1" applyBorder="1" applyAlignment="1">
      <alignment horizontal="right"/>
    </xf>
    <xf numFmtId="4" fontId="27" fillId="3" borderId="7" xfId="0" applyNumberFormat="1" applyFont="1" applyFill="1" applyBorder="1" applyAlignment="1">
      <alignment horizontal="right"/>
    </xf>
    <xf numFmtId="4" fontId="32" fillId="0" borderId="7" xfId="0" applyNumberFormat="1" applyFont="1" applyFill="1" applyBorder="1" applyAlignment="1">
      <alignment horizontal="right"/>
    </xf>
    <xf numFmtId="4" fontId="5" fillId="0" borderId="7" xfId="0" applyNumberFormat="1" applyFont="1" applyBorder="1"/>
    <xf numFmtId="4" fontId="14" fillId="7" borderId="7" xfId="0" applyNumberFormat="1" applyFont="1" applyFill="1" applyBorder="1"/>
    <xf numFmtId="4" fontId="14" fillId="9" borderId="7" xfId="0" applyNumberFormat="1" applyFont="1" applyFill="1" applyBorder="1"/>
    <xf numFmtId="4" fontId="27" fillId="3" borderId="7" xfId="0" applyNumberFormat="1" applyFont="1" applyFill="1" applyBorder="1"/>
    <xf numFmtId="4" fontId="27" fillId="5" borderId="7" xfId="0" applyNumberFormat="1" applyFont="1" applyFill="1" applyBorder="1"/>
    <xf numFmtId="4" fontId="5" fillId="0" borderId="45" xfId="0" applyNumberFormat="1" applyFont="1" applyBorder="1"/>
    <xf numFmtId="0" fontId="5" fillId="0" borderId="48" xfId="0" applyFont="1" applyFill="1" applyBorder="1"/>
    <xf numFmtId="0" fontId="5" fillId="0" borderId="48" xfId="0" applyFont="1" applyBorder="1"/>
    <xf numFmtId="4" fontId="12" fillId="6" borderId="36" xfId="0" applyNumberFormat="1" applyFont="1" applyFill="1" applyBorder="1" applyAlignment="1"/>
    <xf numFmtId="4" fontId="15" fillId="7" borderId="98" xfId="0" applyNumberFormat="1" applyFont="1" applyFill="1" applyBorder="1" applyAlignment="1"/>
    <xf numFmtId="4" fontId="13" fillId="3" borderId="15" xfId="0" applyNumberFormat="1" applyFont="1" applyFill="1" applyBorder="1"/>
    <xf numFmtId="4" fontId="27" fillId="5" borderId="15" xfId="0" applyNumberFormat="1" applyFont="1" applyFill="1" applyBorder="1" applyAlignment="1">
      <alignment horizontal="right"/>
    </xf>
    <xf numFmtId="4" fontId="5" fillId="0" borderId="15" xfId="0" applyNumberFormat="1" applyFont="1" applyFill="1" applyBorder="1"/>
    <xf numFmtId="4" fontId="14" fillId="7" borderId="35" xfId="0" applyNumberFormat="1" applyFont="1" applyFill="1" applyBorder="1"/>
    <xf numFmtId="4" fontId="14" fillId="6" borderId="97" xfId="0" applyNumberFormat="1" applyFont="1" applyFill="1" applyBorder="1" applyAlignment="1"/>
    <xf numFmtId="2" fontId="5" fillId="0" borderId="35" xfId="0" applyNumberFormat="1" applyFont="1" applyBorder="1"/>
    <xf numFmtId="2" fontId="9" fillId="5" borderId="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49" fontId="14" fillId="7" borderId="8" xfId="0" applyNumberFormat="1" applyFont="1" applyFill="1" applyBorder="1" applyAlignment="1">
      <alignment horizontal="center"/>
    </xf>
    <xf numFmtId="0" fontId="5" fillId="0" borderId="8" xfId="0" applyFont="1" applyBorder="1"/>
    <xf numFmtId="49" fontId="14" fillId="0" borderId="99" xfId="0" applyNumberFormat="1" applyFont="1" applyFill="1" applyBorder="1" applyAlignment="1">
      <alignment horizontal="center"/>
    </xf>
    <xf numFmtId="0" fontId="0" fillId="0" borderId="50" xfId="0" applyBorder="1"/>
    <xf numFmtId="0" fontId="5" fillId="0" borderId="7" xfId="0" applyFont="1" applyBorder="1"/>
    <xf numFmtId="0" fontId="5" fillId="0" borderId="45" xfId="0" applyFont="1" applyBorder="1"/>
    <xf numFmtId="3" fontId="32" fillId="0" borderId="9" xfId="0" applyNumberFormat="1" applyFont="1" applyFill="1" applyBorder="1"/>
    <xf numFmtId="0" fontId="32" fillId="0" borderId="48" xfId="0" applyFont="1" applyFill="1" applyBorder="1"/>
    <xf numFmtId="49" fontId="14" fillId="7" borderId="11" xfId="0" applyNumberFormat="1" applyFont="1" applyFill="1" applyBorder="1" applyAlignment="1">
      <alignment horizontal="center"/>
    </xf>
    <xf numFmtId="3" fontId="9" fillId="5" borderId="7" xfId="0" applyNumberFormat="1" applyFont="1" applyFill="1" applyBorder="1" applyAlignment="1">
      <alignment horizontal="center" vertical="center"/>
    </xf>
    <xf numFmtId="2" fontId="15" fillId="7" borderId="10" xfId="0" applyNumberFormat="1" applyFont="1" applyFill="1" applyBorder="1" applyAlignment="1"/>
    <xf numFmtId="0" fontId="32" fillId="0" borderId="15" xfId="0" applyFont="1" applyFill="1" applyBorder="1"/>
    <xf numFmtId="2" fontId="32" fillId="0" borderId="14" xfId="0" applyNumberFormat="1" applyFont="1" applyFill="1" applyBorder="1" applyAlignment="1">
      <alignment horizontal="left"/>
    </xf>
    <xf numFmtId="3" fontId="32" fillId="0" borderId="9" xfId="0" applyNumberFormat="1" applyFont="1" applyFill="1" applyBorder="1" applyAlignment="1">
      <alignment horizontal="left"/>
    </xf>
    <xf numFmtId="49" fontId="16" fillId="0" borderId="39" xfId="0" applyNumberFormat="1" applyFont="1" applyBorder="1" applyAlignment="1">
      <alignment horizontal="center"/>
    </xf>
    <xf numFmtId="2" fontId="13" fillId="3" borderId="7" xfId="0" applyNumberFormat="1" applyFont="1" applyFill="1" applyBorder="1" applyAlignment="1">
      <alignment horizontal="right"/>
    </xf>
    <xf numFmtId="2" fontId="32" fillId="0" borderId="45" xfId="0" applyNumberFormat="1" applyFont="1" applyFill="1" applyBorder="1" applyAlignment="1">
      <alignment horizontal="right"/>
    </xf>
    <xf numFmtId="0" fontId="32" fillId="0" borderId="27" xfId="0" applyNumberFormat="1" applyFont="1" applyFill="1" applyBorder="1" applyAlignment="1">
      <alignment horizontal="left"/>
    </xf>
    <xf numFmtId="49" fontId="27" fillId="12" borderId="0" xfId="0" applyNumberFormat="1" applyFont="1" applyFill="1" applyBorder="1" applyAlignment="1">
      <alignment horizontal="center"/>
    </xf>
    <xf numFmtId="0" fontId="27" fillId="12" borderId="48" xfId="0" applyFont="1" applyFill="1" applyBorder="1"/>
    <xf numFmtId="0" fontId="27" fillId="12" borderId="0" xfId="0" applyFont="1" applyFill="1" applyBorder="1"/>
    <xf numFmtId="0" fontId="27" fillId="12" borderId="15" xfId="0" applyFont="1" applyFill="1" applyBorder="1"/>
    <xf numFmtId="2" fontId="27" fillId="12" borderId="14" xfId="0" applyNumberFormat="1" applyFont="1" applyFill="1" applyBorder="1"/>
    <xf numFmtId="3" fontId="27" fillId="12" borderId="9" xfId="0" applyNumberFormat="1" applyFont="1" applyFill="1" applyBorder="1"/>
    <xf numFmtId="2" fontId="27" fillId="12" borderId="7" xfId="0" applyNumberFormat="1" applyFont="1" applyFill="1" applyBorder="1"/>
    <xf numFmtId="2" fontId="27" fillId="12" borderId="7" xfId="0" applyNumberFormat="1" applyFont="1" applyFill="1" applyBorder="1" applyAlignment="1">
      <alignment horizontal="right"/>
    </xf>
    <xf numFmtId="0" fontId="6" fillId="5" borderId="45" xfId="0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/>
    </xf>
    <xf numFmtId="0" fontId="0" fillId="3" borderId="58" xfId="0" applyFill="1" applyBorder="1"/>
    <xf numFmtId="0" fontId="0" fillId="3" borderId="13" xfId="0" applyFill="1" applyBorder="1"/>
    <xf numFmtId="49" fontId="5" fillId="0" borderId="39" xfId="0" applyNumberFormat="1" applyFont="1" applyFill="1" applyBorder="1"/>
    <xf numFmtId="2" fontId="13" fillId="3" borderId="10" xfId="0" applyNumberFormat="1" applyFont="1" applyFill="1" applyBorder="1"/>
    <xf numFmtId="2" fontId="13" fillId="3" borderId="13" xfId="0" applyNumberFormat="1" applyFont="1" applyFill="1" applyBorder="1"/>
    <xf numFmtId="0" fontId="12" fillId="0" borderId="58" xfId="0" applyFont="1" applyFill="1" applyBorder="1" applyAlignment="1"/>
    <xf numFmtId="0" fontId="15" fillId="3" borderId="63" xfId="0" applyFont="1" applyFill="1" applyBorder="1"/>
    <xf numFmtId="1" fontId="1" fillId="10" borderId="15" xfId="0" applyNumberFormat="1" applyFont="1" applyFill="1" applyBorder="1" applyAlignment="1">
      <alignment horizontal="center"/>
    </xf>
    <xf numFmtId="1" fontId="1" fillId="10" borderId="30" xfId="0" applyNumberFormat="1" applyFont="1" applyFill="1" applyBorder="1" applyAlignment="1">
      <alignment horizontal="center"/>
    </xf>
    <xf numFmtId="2" fontId="11" fillId="6" borderId="87" xfId="0" applyNumberFormat="1" applyFont="1" applyFill="1" applyBorder="1" applyAlignment="1">
      <alignment horizontal="right"/>
    </xf>
    <xf numFmtId="0" fontId="0" fillId="10" borderId="73" xfId="0" applyFill="1" applyBorder="1" applyAlignment="1">
      <alignment horizontal="center"/>
    </xf>
    <xf numFmtId="2" fontId="23" fillId="7" borderId="33" xfId="0" applyNumberFormat="1" applyFont="1" applyFill="1" applyBorder="1" applyAlignment="1">
      <alignment horizontal="right"/>
    </xf>
    <xf numFmtId="2" fontId="16" fillId="7" borderId="15" xfId="0" applyNumberFormat="1" applyFont="1" applyFill="1" applyBorder="1" applyAlignment="1">
      <alignment horizontal="right"/>
    </xf>
    <xf numFmtId="2" fontId="16" fillId="7" borderId="30" xfId="0" applyNumberFormat="1" applyFont="1" applyFill="1" applyBorder="1" applyAlignment="1">
      <alignment horizontal="right"/>
    </xf>
    <xf numFmtId="2" fontId="2" fillId="7" borderId="33" xfId="0" applyNumberFormat="1" applyFont="1" applyFill="1" applyBorder="1"/>
    <xf numFmtId="2" fontId="11" fillId="6" borderId="33" xfId="0" applyNumberFormat="1" applyFont="1" applyFill="1" applyBorder="1" applyAlignment="1">
      <alignment horizontal="right"/>
    </xf>
    <xf numFmtId="2" fontId="11" fillId="6" borderId="56" xfId="0" applyNumberFormat="1" applyFont="1" applyFill="1" applyBorder="1" applyAlignment="1">
      <alignment horizontal="right"/>
    </xf>
    <xf numFmtId="2" fontId="24" fillId="3" borderId="97" xfId="0" applyNumberFormat="1" applyFont="1" applyFill="1" applyBorder="1"/>
    <xf numFmtId="2" fontId="4" fillId="0" borderId="15" xfId="0" applyNumberFormat="1" applyFont="1" applyBorder="1"/>
    <xf numFmtId="2" fontId="24" fillId="3" borderId="15" xfId="0" applyNumberFormat="1" applyFont="1" applyFill="1" applyBorder="1"/>
    <xf numFmtId="2" fontId="2" fillId="3" borderId="15" xfId="0" applyNumberFormat="1" applyFont="1" applyFill="1" applyBorder="1"/>
    <xf numFmtId="2" fontId="4" fillId="0" borderId="15" xfId="0" applyNumberFormat="1" applyFont="1" applyFill="1" applyBorder="1"/>
    <xf numFmtId="2" fontId="4" fillId="0" borderId="35" xfId="0" applyNumberFormat="1" applyFont="1" applyBorder="1"/>
    <xf numFmtId="0" fontId="15" fillId="3" borderId="48" xfId="0" applyFont="1" applyFill="1" applyBorder="1"/>
    <xf numFmtId="2" fontId="12" fillId="6" borderId="104" xfId="0" applyNumberFormat="1" applyFont="1" applyFill="1" applyBorder="1" applyAlignment="1"/>
    <xf numFmtId="2" fontId="14" fillId="6" borderId="37" xfId="0" applyNumberFormat="1" applyFont="1" applyFill="1" applyBorder="1" applyAlignment="1"/>
    <xf numFmtId="2" fontId="12" fillId="6" borderId="62" xfId="0" applyNumberFormat="1" applyFont="1" applyFill="1" applyBorder="1" applyAlignment="1"/>
    <xf numFmtId="0" fontId="8" fillId="5" borderId="70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7" fillId="5" borderId="0" xfId="0" applyFont="1" applyFill="1" applyBorder="1"/>
    <xf numFmtId="0" fontId="27" fillId="5" borderId="15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27" fillId="5" borderId="48" xfId="0" applyFont="1" applyFill="1" applyBorder="1"/>
    <xf numFmtId="0" fontId="27" fillId="5" borderId="0" xfId="0" applyFont="1" applyFill="1" applyBorder="1"/>
    <xf numFmtId="0" fontId="27" fillId="5" borderId="15" xfId="0" applyFont="1" applyFill="1" applyBorder="1"/>
    <xf numFmtId="2" fontId="0" fillId="0" borderId="89" xfId="0" applyNumberFormat="1" applyFill="1" applyBorder="1"/>
    <xf numFmtId="2" fontId="3" fillId="0" borderId="89" xfId="0" applyNumberFormat="1" applyFont="1" applyFill="1" applyBorder="1"/>
    <xf numFmtId="2" fontId="0" fillId="0" borderId="89" xfId="0" applyNumberFormat="1" applyFont="1" applyFill="1" applyBorder="1"/>
    <xf numFmtId="2" fontId="0" fillId="0" borderId="90" xfId="0" applyNumberFormat="1" applyFont="1" applyFill="1" applyBorder="1"/>
    <xf numFmtId="2" fontId="2" fillId="0" borderId="89" xfId="0" applyNumberFormat="1" applyFont="1" applyFill="1" applyBorder="1"/>
    <xf numFmtId="2" fontId="2" fillId="3" borderId="76" xfId="0" applyNumberFormat="1" applyFont="1" applyFill="1" applyBorder="1" applyAlignment="1">
      <alignment horizontal="right"/>
    </xf>
    <xf numFmtId="2" fontId="2" fillId="5" borderId="76" xfId="0" applyNumberFormat="1" applyFont="1" applyFill="1" applyBorder="1" applyAlignment="1">
      <alignment horizontal="right"/>
    </xf>
    <xf numFmtId="2" fontId="3" fillId="4" borderId="76" xfId="0" applyNumberFormat="1" applyFont="1" applyFill="1" applyBorder="1" applyAlignment="1">
      <alignment horizontal="right"/>
    </xf>
    <xf numFmtId="2" fontId="0" fillId="0" borderId="76" xfId="0" applyNumberFormat="1" applyBorder="1"/>
    <xf numFmtId="2" fontId="2" fillId="5" borderId="76" xfId="0" applyNumberFormat="1" applyFont="1" applyFill="1" applyBorder="1"/>
    <xf numFmtId="2" fontId="3" fillId="4" borderId="76" xfId="0" applyNumberFormat="1" applyFont="1" applyFill="1" applyBorder="1"/>
    <xf numFmtId="2" fontId="2" fillId="3" borderId="76" xfId="0" applyNumberFormat="1" applyFont="1" applyFill="1" applyBorder="1"/>
    <xf numFmtId="2" fontId="2" fillId="11" borderId="76" xfId="0" applyNumberFormat="1" applyFont="1" applyFill="1" applyBorder="1"/>
    <xf numFmtId="2" fontId="3" fillId="0" borderId="76" xfId="0" applyNumberFormat="1" applyFont="1" applyBorder="1"/>
    <xf numFmtId="2" fontId="0" fillId="0" borderId="77" xfId="0" applyNumberFormat="1" applyBorder="1"/>
    <xf numFmtId="2" fontId="2" fillId="2" borderId="77" xfId="0" applyNumberFormat="1" applyFont="1" applyFill="1" applyBorder="1"/>
    <xf numFmtId="2" fontId="0" fillId="8" borderId="75" xfId="0" applyNumberFormat="1" applyFill="1" applyBorder="1"/>
    <xf numFmtId="2" fontId="2" fillId="8" borderId="77" xfId="0" applyNumberFormat="1" applyFont="1" applyFill="1" applyBorder="1"/>
    <xf numFmtId="2" fontId="0" fillId="0" borderId="75" xfId="0" applyNumberFormat="1" applyFill="1" applyBorder="1"/>
    <xf numFmtId="2" fontId="0" fillId="0" borderId="57" xfId="0" applyNumberFormat="1" applyBorder="1"/>
    <xf numFmtId="2" fontId="2" fillId="0" borderId="47" xfId="0" applyNumberFormat="1" applyFont="1" applyBorder="1"/>
    <xf numFmtId="2" fontId="20" fillId="7" borderId="7" xfId="0" applyNumberFormat="1" applyFont="1" applyFill="1" applyBorder="1"/>
    <xf numFmtId="2" fontId="20" fillId="7" borderId="45" xfId="0" applyNumberFormat="1" applyFont="1" applyFill="1" applyBorder="1"/>
    <xf numFmtId="3" fontId="9" fillId="5" borderId="45" xfId="0" applyNumberFormat="1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81" xfId="0" applyNumberFormat="1" applyFont="1" applyFill="1" applyBorder="1" applyAlignment="1">
      <alignment horizontal="center" vertical="center"/>
    </xf>
    <xf numFmtId="1" fontId="2" fillId="2" borderId="82" xfId="0" applyNumberFormat="1" applyFont="1" applyFill="1" applyBorder="1" applyAlignment="1">
      <alignment horizontal="center" vertical="center"/>
    </xf>
    <xf numFmtId="1" fontId="2" fillId="2" borderId="75" xfId="0" applyNumberFormat="1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vertical="center"/>
    </xf>
    <xf numFmtId="0" fontId="2" fillId="2" borderId="75" xfId="0" applyFont="1" applyFill="1" applyBorder="1" applyAlignment="1">
      <alignment vertical="center"/>
    </xf>
    <xf numFmtId="0" fontId="2" fillId="2" borderId="78" xfId="0" applyFont="1" applyFill="1" applyBorder="1" applyAlignment="1">
      <alignment horizontal="center"/>
    </xf>
    <xf numFmtId="1" fontId="2" fillId="2" borderId="63" xfId="0" applyNumberFormat="1" applyFont="1" applyFill="1" applyBorder="1" applyAlignment="1">
      <alignment horizontal="center" vertical="center"/>
    </xf>
    <xf numFmtId="1" fontId="2" fillId="2" borderId="88" xfId="0" applyNumberFormat="1" applyFont="1" applyFill="1" applyBorder="1" applyAlignment="1">
      <alignment horizontal="center" vertical="center"/>
    </xf>
    <xf numFmtId="0" fontId="8" fillId="5" borderId="61" xfId="0" applyFont="1" applyFill="1" applyBorder="1" applyAlignment="1">
      <alignment horizontal="center"/>
    </xf>
    <xf numFmtId="0" fontId="8" fillId="5" borderId="62" xfId="0" applyFont="1" applyFill="1" applyBorder="1" applyAlignment="1">
      <alignment horizontal="center"/>
    </xf>
    <xf numFmtId="0" fontId="7" fillId="5" borderId="63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65" xfId="0" applyFont="1" applyFill="1" applyBorder="1" applyAlignment="1">
      <alignment horizontal="center" vertical="center"/>
    </xf>
    <xf numFmtId="0" fontId="5" fillId="0" borderId="54" xfId="0" applyFont="1" applyBorder="1"/>
    <xf numFmtId="0" fontId="5" fillId="0" borderId="27" xfId="0" applyFont="1" applyBorder="1"/>
    <xf numFmtId="0" fontId="5" fillId="0" borderId="35" xfId="0" applyFont="1" applyBorder="1"/>
    <xf numFmtId="0" fontId="5" fillId="0" borderId="48" xfId="0" applyFont="1" applyBorder="1"/>
    <xf numFmtId="0" fontId="5" fillId="0" borderId="0" xfId="0" applyFont="1" applyBorder="1"/>
    <xf numFmtId="0" fontId="5" fillId="0" borderId="15" xfId="0" applyFont="1" applyBorder="1"/>
    <xf numFmtId="0" fontId="32" fillId="0" borderId="48" xfId="0" applyFont="1" applyFill="1" applyBorder="1"/>
    <xf numFmtId="0" fontId="32" fillId="0" borderId="0" xfId="0" applyFont="1" applyFill="1" applyBorder="1"/>
    <xf numFmtId="0" fontId="32" fillId="0" borderId="15" xfId="0" applyFont="1" applyFill="1" applyBorder="1"/>
    <xf numFmtId="0" fontId="5" fillId="0" borderId="4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4" fontId="5" fillId="0" borderId="54" xfId="1" applyFont="1" applyBorder="1" applyAlignment="1">
      <alignment horizontal="left"/>
    </xf>
    <xf numFmtId="44" fontId="6" fillId="0" borderId="27" xfId="1" applyFont="1" applyBorder="1" applyAlignment="1">
      <alignment horizontal="left"/>
    </xf>
    <xf numFmtId="0" fontId="8" fillId="5" borderId="70" xfId="0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32" fillId="0" borderId="48" xfId="0" applyFont="1" applyFill="1" applyBorder="1" applyAlignment="1"/>
    <xf numFmtId="0" fontId="32" fillId="0" borderId="0" xfId="0" applyFont="1" applyFill="1" applyBorder="1" applyAlignment="1"/>
    <xf numFmtId="0" fontId="32" fillId="0" borderId="15" xfId="0" applyFont="1" applyFill="1" applyBorder="1" applyAlignment="1"/>
    <xf numFmtId="0" fontId="7" fillId="0" borderId="54" xfId="0" applyFont="1" applyFill="1" applyBorder="1" applyAlignment="1"/>
    <xf numFmtId="0" fontId="7" fillId="0" borderId="27" xfId="0" applyFont="1" applyFill="1" applyBorder="1" applyAlignment="1"/>
    <xf numFmtId="0" fontId="7" fillId="0" borderId="35" xfId="0" applyFont="1" applyFill="1" applyBorder="1" applyAlignment="1"/>
    <xf numFmtId="0" fontId="7" fillId="12" borderId="0" xfId="0" applyFont="1" applyFill="1" applyBorder="1" applyAlignment="1"/>
    <xf numFmtId="0" fontId="7" fillId="12" borderId="15" xfId="0" applyFont="1" applyFill="1" applyBorder="1" applyAlignment="1"/>
    <xf numFmtId="0" fontId="13" fillId="12" borderId="0" xfId="0" applyFont="1" applyFill="1" applyBorder="1" applyAlignment="1"/>
    <xf numFmtId="0" fontId="13" fillId="12" borderId="15" xfId="0" applyFont="1" applyFill="1" applyBorder="1" applyAlignment="1"/>
    <xf numFmtId="0" fontId="5" fillId="0" borderId="54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32" fillId="0" borderId="48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7" fillId="0" borderId="15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32" fillId="0" borderId="15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27" fillId="5" borderId="48" xfId="0" applyFont="1" applyFill="1" applyBorder="1"/>
    <xf numFmtId="0" fontId="27" fillId="5" borderId="0" xfId="0" applyFont="1" applyFill="1" applyBorder="1"/>
    <xf numFmtId="0" fontId="27" fillId="5" borderId="15" xfId="0" applyFont="1" applyFill="1" applyBorder="1"/>
    <xf numFmtId="0" fontId="32" fillId="0" borderId="27" xfId="0" applyFont="1" applyFill="1" applyBorder="1"/>
    <xf numFmtId="0" fontId="32" fillId="0" borderId="35" xfId="0" applyFont="1" applyFill="1" applyBorder="1"/>
    <xf numFmtId="0" fontId="26" fillId="3" borderId="48" xfId="0" applyFont="1" applyFill="1" applyBorder="1"/>
    <xf numFmtId="0" fontId="26" fillId="3" borderId="0" xfId="0" applyFont="1" applyFill="1" applyBorder="1"/>
    <xf numFmtId="0" fontId="26" fillId="3" borderId="15" xfId="0" applyFont="1" applyFill="1" applyBorder="1"/>
    <xf numFmtId="0" fontId="32" fillId="0" borderId="54" xfId="0" applyFont="1" applyFill="1" applyBorder="1" applyAlignment="1">
      <alignment horizontal="left"/>
    </xf>
    <xf numFmtId="0" fontId="32" fillId="0" borderId="27" xfId="0" applyFont="1" applyFill="1" applyBorder="1" applyAlignment="1">
      <alignment horizontal="left"/>
    </xf>
    <xf numFmtId="0" fontId="32" fillId="0" borderId="35" xfId="0" applyFont="1" applyFill="1" applyBorder="1" applyAlignment="1">
      <alignment horizontal="left"/>
    </xf>
    <xf numFmtId="0" fontId="20" fillId="7" borderId="48" xfId="0" applyFont="1" applyFill="1" applyBorder="1"/>
    <xf numFmtId="0" fontId="20" fillId="7" borderId="0" xfId="0" applyFont="1" applyFill="1" applyBorder="1"/>
    <xf numFmtId="0" fontId="20" fillId="7" borderId="15" xfId="0" applyFont="1" applyFill="1" applyBorder="1"/>
    <xf numFmtId="0" fontId="2" fillId="10" borderId="66" xfId="0" applyFont="1" applyFill="1" applyBorder="1" applyAlignment="1">
      <alignment horizontal="center" vertical="center"/>
    </xf>
    <xf numFmtId="0" fontId="2" fillId="10" borderId="58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17" fillId="0" borderId="0" xfId="0" applyFont="1" applyFill="1"/>
    <xf numFmtId="49" fontId="32" fillId="0" borderId="27" xfId="0" applyNumberFormat="1" applyFont="1" applyFill="1" applyBorder="1" applyAlignment="1">
      <alignment horizontal="left"/>
    </xf>
    <xf numFmtId="2" fontId="32" fillId="0" borderId="39" xfId="0" applyNumberFormat="1" applyFont="1" applyFill="1" applyBorder="1" applyAlignment="1">
      <alignment horizontal="left"/>
    </xf>
    <xf numFmtId="3" fontId="32" fillId="0" borderId="44" xfId="0" applyNumberFormat="1" applyFont="1" applyFill="1" applyBorder="1" applyAlignment="1">
      <alignment horizontal="left"/>
    </xf>
    <xf numFmtId="0" fontId="2" fillId="0" borderId="0" xfId="0" applyFont="1" applyFill="1"/>
    <xf numFmtId="1" fontId="2" fillId="2" borderId="12" xfId="0" applyNumberFormat="1" applyFont="1" applyFill="1" applyBorder="1" applyAlignment="1">
      <alignment horizontal="center" vertical="center"/>
    </xf>
    <xf numFmtId="1" fontId="2" fillId="2" borderId="105" xfId="0" applyNumberFormat="1" applyFont="1" applyFill="1" applyBorder="1" applyAlignment="1">
      <alignment horizontal="center" vertical="center"/>
    </xf>
    <xf numFmtId="2" fontId="2" fillId="3" borderId="106" xfId="0" applyNumberFormat="1" applyFont="1" applyFill="1" applyBorder="1" applyAlignment="1">
      <alignment horizontal="right"/>
    </xf>
    <xf numFmtId="2" fontId="2" fillId="5" borderId="106" xfId="0" applyNumberFormat="1" applyFont="1" applyFill="1" applyBorder="1" applyAlignment="1">
      <alignment horizontal="right"/>
    </xf>
    <xf numFmtId="2" fontId="3" fillId="4" borderId="106" xfId="0" applyNumberFormat="1" applyFont="1" applyFill="1" applyBorder="1" applyAlignment="1">
      <alignment horizontal="right"/>
    </xf>
    <xf numFmtId="2" fontId="0" fillId="0" borderId="106" xfId="0" applyNumberFormat="1" applyBorder="1"/>
    <xf numFmtId="2" fontId="2" fillId="5" borderId="106" xfId="0" applyNumberFormat="1" applyFont="1" applyFill="1" applyBorder="1"/>
    <xf numFmtId="2" fontId="3" fillId="4" borderId="106" xfId="0" applyNumberFormat="1" applyFont="1" applyFill="1" applyBorder="1"/>
    <xf numFmtId="2" fontId="2" fillId="3" borderId="106" xfId="0" applyNumberFormat="1" applyFont="1" applyFill="1" applyBorder="1"/>
    <xf numFmtId="2" fontId="2" fillId="11" borderId="106" xfId="0" applyNumberFormat="1" applyFont="1" applyFill="1" applyBorder="1"/>
    <xf numFmtId="2" fontId="3" fillId="0" borderId="106" xfId="0" applyNumberFormat="1" applyFont="1" applyBorder="1"/>
    <xf numFmtId="2" fontId="0" fillId="0" borderId="107" xfId="0" applyNumberFormat="1" applyBorder="1"/>
    <xf numFmtId="2" fontId="2" fillId="2" borderId="107" xfId="0" applyNumberFormat="1" applyFont="1" applyFill="1" applyBorder="1"/>
    <xf numFmtId="2" fontId="0" fillId="8" borderId="105" xfId="0" applyNumberFormat="1" applyFill="1" applyBorder="1"/>
    <xf numFmtId="2" fontId="2" fillId="8" borderId="107" xfId="0" applyNumberFormat="1" applyFont="1" applyFill="1" applyBorder="1"/>
    <xf numFmtId="2" fontId="0" fillId="0" borderId="105" xfId="0" applyNumberFormat="1" applyFill="1" applyBorder="1"/>
    <xf numFmtId="2" fontId="0" fillId="0" borderId="8" xfId="0" applyNumberFormat="1" applyBorder="1"/>
    <xf numFmtId="2" fontId="2" fillId="0" borderId="50" xfId="0" applyNumberFormat="1" applyFont="1" applyBorder="1"/>
    <xf numFmtId="2" fontId="17" fillId="0" borderId="0" xfId="0" applyNumberFormat="1" applyFont="1" applyFill="1"/>
  </cellXfs>
  <cellStyles count="2">
    <cellStyle name="meny" xfId="1" builtinId="4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52"/>
  <sheetViews>
    <sheetView workbookViewId="0">
      <selection activeCell="I23" sqref="I23"/>
    </sheetView>
  </sheetViews>
  <sheetFormatPr defaultRowHeight="12.75"/>
  <sheetData>
    <row r="3" spans="1:4" ht="33.75">
      <c r="A3" s="174" t="s">
        <v>240</v>
      </c>
      <c r="B3" s="174"/>
      <c r="C3" s="174"/>
      <c r="D3" s="174"/>
    </row>
    <row r="4" spans="1:4" ht="33.75">
      <c r="A4" s="174" t="s">
        <v>241</v>
      </c>
      <c r="B4" s="174"/>
      <c r="C4" s="174"/>
      <c r="D4" s="174"/>
    </row>
    <row r="5" spans="1:4" ht="33.75">
      <c r="A5" s="174" t="s">
        <v>373</v>
      </c>
      <c r="B5" s="174"/>
      <c r="C5" s="174"/>
      <c r="D5" s="174"/>
    </row>
    <row r="31" spans="1:1">
      <c r="A31" s="3" t="s">
        <v>369</v>
      </c>
    </row>
    <row r="33" spans="1:1">
      <c r="A33" s="3" t="s">
        <v>360</v>
      </c>
    </row>
    <row r="52" spans="1:1">
      <c r="A52" s="3"/>
    </row>
  </sheetData>
  <phoneticPr fontId="5" type="noConversion"/>
  <printOptions horizontalCentered="1" verticalCentered="1"/>
  <pageMargins left="0.78740157480314965" right="0.78740157480314965" top="3.9370078740157481" bottom="1.5748031496062993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Q30"/>
  <sheetViews>
    <sheetView workbookViewId="0">
      <selection activeCell="K2" sqref="K2"/>
    </sheetView>
  </sheetViews>
  <sheetFormatPr defaultRowHeight="12.75"/>
  <cols>
    <col min="1" max="1" width="4.28515625" customWidth="1"/>
    <col min="6" max="6" width="13.140625" customWidth="1"/>
    <col min="7" max="7" width="10.140625" hidden="1" customWidth="1"/>
    <col min="8" max="8" width="9.7109375" style="4" hidden="1" customWidth="1"/>
    <col min="9" max="9" width="9.5703125" customWidth="1"/>
    <col min="10" max="10" width="11" style="4" bestFit="1" customWidth="1"/>
    <col min="11" max="11" width="10.140625" customWidth="1"/>
    <col min="12" max="12" width="11" style="4" bestFit="1" customWidth="1"/>
    <col min="13" max="13" width="11" style="4" customWidth="1"/>
    <col min="14" max="14" width="10" bestFit="1" customWidth="1"/>
  </cols>
  <sheetData>
    <row r="2" spans="1:16" s="11" customFormat="1" ht="18">
      <c r="A2" s="11" t="s">
        <v>131</v>
      </c>
      <c r="H2" s="135"/>
      <c r="J2" s="135"/>
      <c r="K2" s="747"/>
      <c r="L2" s="135"/>
      <c r="M2" s="135"/>
    </row>
    <row r="3" spans="1:16" ht="13.5" thickBot="1"/>
    <row r="4" spans="1:16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27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250"/>
      <c r="L5" s="400"/>
      <c r="M5" s="400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250"/>
      <c r="L6" s="400"/>
      <c r="M6" s="400"/>
      <c r="N6" s="250"/>
      <c r="O6" s="250"/>
      <c r="P6" s="250"/>
    </row>
    <row r="7" spans="1:16" ht="13.5" thickBot="1">
      <c r="A7" s="16"/>
      <c r="B7" s="21"/>
      <c r="C7" s="22"/>
      <c r="D7" s="690"/>
      <c r="E7" s="691"/>
      <c r="F7" s="23"/>
      <c r="G7" s="98" t="s">
        <v>0</v>
      </c>
      <c r="H7" s="418" t="s">
        <v>0</v>
      </c>
      <c r="I7" s="251" t="s">
        <v>0</v>
      </c>
      <c r="J7" s="401" t="s">
        <v>0</v>
      </c>
      <c r="K7" s="251" t="s">
        <v>0</v>
      </c>
      <c r="L7" s="401" t="s">
        <v>0</v>
      </c>
      <c r="M7" s="401"/>
      <c r="N7" s="251" t="s">
        <v>0</v>
      </c>
      <c r="O7" s="251" t="s">
        <v>0</v>
      </c>
      <c r="P7" s="251" t="s">
        <v>0</v>
      </c>
    </row>
    <row r="8" spans="1:16" ht="15.75" thickTop="1">
      <c r="A8" s="581">
        <v>1</v>
      </c>
      <c r="B8" s="24" t="s">
        <v>207</v>
      </c>
      <c r="C8" s="25"/>
      <c r="D8" s="26"/>
      <c r="E8" s="26"/>
      <c r="F8" s="26"/>
      <c r="G8" s="105">
        <v>46969.39</v>
      </c>
      <c r="H8" s="419">
        <f>H9+H10+H11</f>
        <v>1415000</v>
      </c>
      <c r="I8" s="252">
        <f>SUM(I9:I11)</f>
        <v>33555.619999999995</v>
      </c>
      <c r="J8" s="252">
        <f t="shared" ref="J8:L8" si="0">SUM(J9:J11)</f>
        <v>55559.56</v>
      </c>
      <c r="K8" s="252">
        <f t="shared" si="0"/>
        <v>54099.280000000006</v>
      </c>
      <c r="L8" s="252">
        <f t="shared" si="0"/>
        <v>46225</v>
      </c>
      <c r="M8" s="252">
        <f t="shared" ref="M8" si="1">SUM(M9:M11)</f>
        <v>46225</v>
      </c>
      <c r="N8" s="252">
        <f>SUM(N9:N11)</f>
        <v>46470</v>
      </c>
      <c r="O8" s="252">
        <f>SUM(O9:O11)</f>
        <v>46680</v>
      </c>
      <c r="P8" s="252">
        <f>SUM(P9:P11)</f>
        <v>46890</v>
      </c>
    </row>
    <row r="9" spans="1:16">
      <c r="A9" s="231">
        <f>A8+1</f>
        <v>2</v>
      </c>
      <c r="B9" s="28" t="s">
        <v>113</v>
      </c>
      <c r="C9" s="29" t="s">
        <v>114</v>
      </c>
      <c r="D9" s="30"/>
      <c r="E9" s="31"/>
      <c r="F9" s="31"/>
      <c r="G9" s="100">
        <f>G12</f>
        <v>43650.003319391886</v>
      </c>
      <c r="H9" s="456">
        <f>H14</f>
        <v>1315000</v>
      </c>
      <c r="I9" s="253">
        <f>I13</f>
        <v>33555.619999999995</v>
      </c>
      <c r="J9" s="253">
        <f t="shared" ref="J9:N9" si="2">J13</f>
        <v>55559.56</v>
      </c>
      <c r="K9" s="253">
        <f t="shared" si="2"/>
        <v>54099.280000000006</v>
      </c>
      <c r="L9" s="253">
        <f t="shared" si="2"/>
        <v>46225</v>
      </c>
      <c r="M9" s="253">
        <f t="shared" ref="M9" si="3">M13</f>
        <v>46225</v>
      </c>
      <c r="N9" s="253">
        <f t="shared" si="2"/>
        <v>46470</v>
      </c>
      <c r="O9" s="253">
        <f t="shared" ref="O9:P9" si="4">O13</f>
        <v>46680</v>
      </c>
      <c r="P9" s="253">
        <f t="shared" si="4"/>
        <v>46890</v>
      </c>
    </row>
    <row r="10" spans="1:16">
      <c r="A10" s="231">
        <f t="shared" ref="A10:A25" si="5">A9+1</f>
        <v>3</v>
      </c>
      <c r="B10" s="28" t="s">
        <v>115</v>
      </c>
      <c r="C10" s="29" t="s">
        <v>116</v>
      </c>
      <c r="D10" s="30"/>
      <c r="E10" s="31"/>
      <c r="F10" s="31"/>
      <c r="G10" s="101">
        <f t="shared" ref="G10:H10" si="6">SUM(G23)</f>
        <v>3319.3918874062269</v>
      </c>
      <c r="H10" s="471">
        <f t="shared" si="6"/>
        <v>100000</v>
      </c>
      <c r="I10" s="254">
        <f>SUM(I22)</f>
        <v>0</v>
      </c>
      <c r="J10" s="254">
        <f t="shared" ref="J10:N10" si="7">SUM(J22)</f>
        <v>0</v>
      </c>
      <c r="K10" s="254">
        <f t="shared" si="7"/>
        <v>0</v>
      </c>
      <c r="L10" s="254">
        <f t="shared" si="7"/>
        <v>0</v>
      </c>
      <c r="M10" s="254">
        <f t="shared" ref="M10" si="8">SUM(M22)</f>
        <v>0</v>
      </c>
      <c r="N10" s="254">
        <f t="shared" si="7"/>
        <v>0</v>
      </c>
      <c r="O10" s="254">
        <f t="shared" ref="O10:P10" si="9">SUM(O22)</f>
        <v>0</v>
      </c>
      <c r="P10" s="254">
        <f t="shared" si="9"/>
        <v>0</v>
      </c>
    </row>
    <row r="11" spans="1:16" ht="13.5" thickBot="1">
      <c r="A11" s="231">
        <f t="shared" si="5"/>
        <v>4</v>
      </c>
      <c r="B11" s="32"/>
      <c r="C11" s="33" t="s">
        <v>117</v>
      </c>
      <c r="D11" s="34"/>
      <c r="E11" s="35"/>
      <c r="F11" s="35"/>
      <c r="G11" s="102">
        <v>0</v>
      </c>
      <c r="H11" s="143">
        <v>0</v>
      </c>
      <c r="I11" s="255">
        <v>0</v>
      </c>
      <c r="J11" s="255">
        <v>0</v>
      </c>
      <c r="K11" s="255">
        <v>0</v>
      </c>
      <c r="L11" s="255">
        <v>0</v>
      </c>
      <c r="M11" s="255">
        <v>0</v>
      </c>
      <c r="N11" s="255">
        <v>0</v>
      </c>
      <c r="O11" s="255">
        <v>0</v>
      </c>
      <c r="P11" s="255">
        <v>0</v>
      </c>
    </row>
    <row r="12" spans="1:16" ht="13.5" thickTop="1">
      <c r="A12" s="231">
        <f t="shared" si="5"/>
        <v>5</v>
      </c>
      <c r="B12" s="83" t="s">
        <v>138</v>
      </c>
      <c r="C12" s="36" t="s">
        <v>208</v>
      </c>
      <c r="D12" s="37"/>
      <c r="E12" s="37"/>
      <c r="F12" s="37"/>
      <c r="G12" s="123">
        <f>H12/30.126</f>
        <v>43650.003319391886</v>
      </c>
      <c r="H12" s="163">
        <v>1315000</v>
      </c>
      <c r="I12" s="256">
        <f>I13+I22</f>
        <v>33555.619999999995</v>
      </c>
      <c r="J12" s="256">
        <f t="shared" ref="J12:L12" si="10">J13+J22</f>
        <v>55559.56</v>
      </c>
      <c r="K12" s="256">
        <f t="shared" si="10"/>
        <v>54099.280000000006</v>
      </c>
      <c r="L12" s="256">
        <f t="shared" si="10"/>
        <v>46225</v>
      </c>
      <c r="M12" s="256">
        <f t="shared" ref="M12" si="11">M13+M22</f>
        <v>46225</v>
      </c>
      <c r="N12" s="256">
        <f>N13+N22</f>
        <v>46470</v>
      </c>
      <c r="O12" s="256">
        <f>O13+O22</f>
        <v>46680</v>
      </c>
      <c r="P12" s="256">
        <f>P13+P22</f>
        <v>46890</v>
      </c>
    </row>
    <row r="13" spans="1:16" s="1" customFormat="1">
      <c r="A13" s="231">
        <f t="shared" si="5"/>
        <v>6</v>
      </c>
      <c r="B13" s="39"/>
      <c r="C13" s="245" t="s">
        <v>209</v>
      </c>
      <c r="D13" s="245"/>
      <c r="E13" s="245"/>
      <c r="F13" s="245"/>
      <c r="G13" s="148">
        <f>H13/30.126</f>
        <v>8796.3885016265012</v>
      </c>
      <c r="H13" s="164">
        <v>265000</v>
      </c>
      <c r="I13" s="257">
        <f>I14</f>
        <v>33555.619999999995</v>
      </c>
      <c r="J13" s="257">
        <f t="shared" ref="J13:P13" si="12">J14</f>
        <v>55559.56</v>
      </c>
      <c r="K13" s="257">
        <f t="shared" si="12"/>
        <v>54099.280000000006</v>
      </c>
      <c r="L13" s="257">
        <f t="shared" si="12"/>
        <v>46225</v>
      </c>
      <c r="M13" s="257">
        <f t="shared" si="12"/>
        <v>46225</v>
      </c>
      <c r="N13" s="257">
        <f t="shared" si="12"/>
        <v>46470</v>
      </c>
      <c r="O13" s="257">
        <f t="shared" si="12"/>
        <v>46680</v>
      </c>
      <c r="P13" s="257">
        <f t="shared" si="12"/>
        <v>46890</v>
      </c>
    </row>
    <row r="14" spans="1:16">
      <c r="A14" s="231">
        <f t="shared" si="5"/>
        <v>7</v>
      </c>
      <c r="B14" s="39"/>
      <c r="C14" s="8"/>
      <c r="D14" s="111" t="s">
        <v>123</v>
      </c>
      <c r="E14" s="9"/>
      <c r="F14" s="9"/>
      <c r="G14" s="103">
        <f>H14/30.126</f>
        <v>43650.003319391886</v>
      </c>
      <c r="H14" s="165">
        <f t="shared" ref="H14" si="13">H15+H19</f>
        <v>1315000</v>
      </c>
      <c r="I14" s="258">
        <f>I15+I19</f>
        <v>33555.619999999995</v>
      </c>
      <c r="J14" s="258">
        <f t="shared" ref="J14:O14" si="14">J15+J19</f>
        <v>55559.56</v>
      </c>
      <c r="K14" s="258">
        <f t="shared" si="14"/>
        <v>54099.280000000006</v>
      </c>
      <c r="L14" s="258">
        <f t="shared" si="14"/>
        <v>46225</v>
      </c>
      <c r="M14" s="258">
        <f t="shared" ref="M14" si="15">M15+M19</f>
        <v>46225</v>
      </c>
      <c r="N14" s="258">
        <f t="shared" si="14"/>
        <v>46470</v>
      </c>
      <c r="O14" s="258">
        <f t="shared" si="14"/>
        <v>46680</v>
      </c>
      <c r="P14" s="258">
        <f t="shared" ref="P14" si="16">P15+P19</f>
        <v>46890</v>
      </c>
    </row>
    <row r="15" spans="1:16">
      <c r="A15" s="231">
        <f t="shared" si="5"/>
        <v>8</v>
      </c>
      <c r="B15" s="42"/>
      <c r="C15" s="112" t="s">
        <v>79</v>
      </c>
      <c r="D15" s="113" t="s">
        <v>211</v>
      </c>
      <c r="E15" s="113"/>
      <c r="F15" s="113"/>
      <c r="G15" s="114">
        <f t="shared" ref="G15:H15" si="17">SUM(G16:G17)</f>
        <v>497.908783110934</v>
      </c>
      <c r="H15" s="162">
        <f t="shared" si="17"/>
        <v>15000</v>
      </c>
      <c r="I15" s="259">
        <f>SUM(I16:I18)</f>
        <v>118.5</v>
      </c>
      <c r="J15" s="259">
        <f>SUM(J16:J18)</f>
        <v>311.56</v>
      </c>
      <c r="K15" s="259">
        <f t="shared" ref="K15:O15" si="18">SUM(K16:K18)</f>
        <v>427.98</v>
      </c>
      <c r="L15" s="259">
        <f t="shared" si="18"/>
        <v>225</v>
      </c>
      <c r="M15" s="259">
        <f t="shared" ref="M15" si="19">SUM(M16:M18)</f>
        <v>225</v>
      </c>
      <c r="N15" s="259">
        <f t="shared" si="18"/>
        <v>270</v>
      </c>
      <c r="O15" s="259">
        <f t="shared" si="18"/>
        <v>280</v>
      </c>
      <c r="P15" s="259">
        <f t="shared" ref="P15" si="20">SUM(P16:P18)</f>
        <v>290</v>
      </c>
    </row>
    <row r="16" spans="1:16">
      <c r="A16" s="231">
        <f t="shared" si="5"/>
        <v>9</v>
      </c>
      <c r="B16" s="86"/>
      <c r="C16" s="203">
        <v>635006</v>
      </c>
      <c r="D16" s="701" t="s">
        <v>253</v>
      </c>
      <c r="E16" s="702"/>
      <c r="F16" s="706"/>
      <c r="G16" s="87">
        <f>H16/30.126</f>
        <v>331.93918874062268</v>
      </c>
      <c r="H16" s="152">
        <v>10000</v>
      </c>
      <c r="I16" s="424">
        <v>0</v>
      </c>
      <c r="J16" s="263">
        <v>183.96</v>
      </c>
      <c r="K16" s="260">
        <v>267.24</v>
      </c>
      <c r="L16" s="263">
        <v>100</v>
      </c>
      <c r="M16" s="263">
        <v>100</v>
      </c>
      <c r="N16" s="260">
        <v>120</v>
      </c>
      <c r="O16" s="260">
        <v>125</v>
      </c>
      <c r="P16" s="260">
        <v>130</v>
      </c>
    </row>
    <row r="17" spans="1:17">
      <c r="A17" s="231">
        <f t="shared" si="5"/>
        <v>10</v>
      </c>
      <c r="B17" s="86"/>
      <c r="C17" s="203">
        <v>633016</v>
      </c>
      <c r="D17" s="701" t="s">
        <v>254</v>
      </c>
      <c r="E17" s="702"/>
      <c r="F17" s="706"/>
      <c r="G17" s="87">
        <f>H17/30.126</f>
        <v>165.96959437031134</v>
      </c>
      <c r="H17" s="152">
        <v>5000</v>
      </c>
      <c r="I17" s="424">
        <v>100</v>
      </c>
      <c r="J17" s="263">
        <v>105.6</v>
      </c>
      <c r="K17" s="260">
        <v>135.88999999999999</v>
      </c>
      <c r="L17" s="263">
        <v>100</v>
      </c>
      <c r="M17" s="263">
        <v>100</v>
      </c>
      <c r="N17" s="260">
        <v>125</v>
      </c>
      <c r="O17" s="260">
        <v>130</v>
      </c>
      <c r="P17" s="260">
        <v>135</v>
      </c>
    </row>
    <row r="18" spans="1:17">
      <c r="A18" s="231">
        <f t="shared" si="5"/>
        <v>11</v>
      </c>
      <c r="B18" s="86"/>
      <c r="C18" s="390">
        <v>633009</v>
      </c>
      <c r="D18" s="701" t="s">
        <v>322</v>
      </c>
      <c r="E18" s="702"/>
      <c r="F18" s="706"/>
      <c r="G18" s="87"/>
      <c r="H18" s="152"/>
      <c r="I18" s="424">
        <v>18.5</v>
      </c>
      <c r="J18" s="263">
        <v>22</v>
      </c>
      <c r="K18" s="260">
        <v>24.85</v>
      </c>
      <c r="L18" s="263">
        <v>25</v>
      </c>
      <c r="M18" s="263">
        <v>25</v>
      </c>
      <c r="N18" s="260">
        <v>25</v>
      </c>
      <c r="O18" s="260">
        <v>25</v>
      </c>
      <c r="P18" s="260">
        <v>25</v>
      </c>
    </row>
    <row r="19" spans="1:17">
      <c r="A19" s="231">
        <f t="shared" si="5"/>
        <v>12</v>
      </c>
      <c r="B19" s="42"/>
      <c r="C19" s="112" t="s">
        <v>66</v>
      </c>
      <c r="D19" s="113" t="s">
        <v>119</v>
      </c>
      <c r="E19" s="113"/>
      <c r="F19" s="113"/>
      <c r="G19" s="114">
        <v>39832.699999999997</v>
      </c>
      <c r="H19" s="162">
        <f>H20</f>
        <v>1300000</v>
      </c>
      <c r="I19" s="259">
        <f>SUM(I20:I21)</f>
        <v>33437.119999999995</v>
      </c>
      <c r="J19" s="259">
        <f t="shared" ref="J19:O19" si="21">SUM(J20:J21)</f>
        <v>55248</v>
      </c>
      <c r="K19" s="259">
        <f t="shared" si="21"/>
        <v>53671.3</v>
      </c>
      <c r="L19" s="259">
        <f t="shared" si="21"/>
        <v>46000</v>
      </c>
      <c r="M19" s="259">
        <f t="shared" ref="M19" si="22">SUM(M20:M21)</f>
        <v>46000</v>
      </c>
      <c r="N19" s="259">
        <f t="shared" si="21"/>
        <v>46200</v>
      </c>
      <c r="O19" s="259">
        <f t="shared" si="21"/>
        <v>46400</v>
      </c>
      <c r="P19" s="259">
        <f t="shared" ref="P19" si="23">SUM(P20:P21)</f>
        <v>46600</v>
      </c>
    </row>
    <row r="20" spans="1:17">
      <c r="A20" s="231">
        <f t="shared" si="5"/>
        <v>13</v>
      </c>
      <c r="B20" s="242"/>
      <c r="C20" s="396" t="s">
        <v>323</v>
      </c>
      <c r="D20" s="721" t="s">
        <v>289</v>
      </c>
      <c r="E20" s="722"/>
      <c r="F20" s="723"/>
      <c r="G20" s="243">
        <v>39832.699999999997</v>
      </c>
      <c r="H20" s="472">
        <v>1300000</v>
      </c>
      <c r="I20" s="274">
        <v>32321.119999999999</v>
      </c>
      <c r="J20" s="274">
        <v>54077</v>
      </c>
      <c r="K20" s="274">
        <v>52826.3</v>
      </c>
      <c r="L20" s="274">
        <v>45000</v>
      </c>
      <c r="M20" s="274">
        <v>45000</v>
      </c>
      <c r="N20" s="274">
        <v>45100</v>
      </c>
      <c r="O20" s="274">
        <v>45200</v>
      </c>
      <c r="P20" s="274">
        <v>45300</v>
      </c>
    </row>
    <row r="21" spans="1:17">
      <c r="A21" s="231">
        <f t="shared" si="5"/>
        <v>14</v>
      </c>
      <c r="B21" s="242"/>
      <c r="C21" s="396" t="s">
        <v>323</v>
      </c>
      <c r="D21" s="721" t="s">
        <v>324</v>
      </c>
      <c r="E21" s="724"/>
      <c r="F21" s="725"/>
      <c r="G21" s="243"/>
      <c r="H21" s="472"/>
      <c r="I21" s="274">
        <v>1116</v>
      </c>
      <c r="J21" s="274">
        <v>1171</v>
      </c>
      <c r="K21" s="274">
        <v>845</v>
      </c>
      <c r="L21" s="274">
        <v>1000</v>
      </c>
      <c r="M21" s="274">
        <v>1000</v>
      </c>
      <c r="N21" s="274">
        <v>1100</v>
      </c>
      <c r="O21" s="274">
        <v>1200</v>
      </c>
      <c r="P21" s="274">
        <v>1300</v>
      </c>
    </row>
    <row r="22" spans="1:17">
      <c r="A22" s="231">
        <f t="shared" si="5"/>
        <v>15</v>
      </c>
      <c r="B22" s="84"/>
      <c r="C22" s="245" t="s">
        <v>210</v>
      </c>
      <c r="D22" s="245"/>
      <c r="E22" s="245"/>
      <c r="F22" s="245"/>
      <c r="G22" s="148">
        <f>H22/30.126</f>
        <v>3319.3918874062269</v>
      </c>
      <c r="H22" s="164">
        <v>100000</v>
      </c>
      <c r="I22" s="257">
        <f>I23</f>
        <v>0</v>
      </c>
      <c r="J22" s="257">
        <f t="shared" ref="J22:P22" si="24">J23</f>
        <v>0</v>
      </c>
      <c r="K22" s="257">
        <f t="shared" si="24"/>
        <v>0</v>
      </c>
      <c r="L22" s="257">
        <f t="shared" si="24"/>
        <v>0</v>
      </c>
      <c r="M22" s="257">
        <f t="shared" si="24"/>
        <v>0</v>
      </c>
      <c r="N22" s="257">
        <f t="shared" si="24"/>
        <v>0</v>
      </c>
      <c r="O22" s="257">
        <f t="shared" si="24"/>
        <v>0</v>
      </c>
      <c r="P22" s="257">
        <f t="shared" si="24"/>
        <v>0</v>
      </c>
    </row>
    <row r="23" spans="1:17">
      <c r="A23" s="231">
        <f t="shared" si="5"/>
        <v>16</v>
      </c>
      <c r="B23" s="86"/>
      <c r="C23" s="8"/>
      <c r="D23" s="111" t="s">
        <v>205</v>
      </c>
      <c r="E23" s="9"/>
      <c r="F23" s="9"/>
      <c r="G23" s="103">
        <f>H23/30.126</f>
        <v>3319.3918874062269</v>
      </c>
      <c r="H23" s="165">
        <v>100000</v>
      </c>
      <c r="I23" s="258">
        <f>I24</f>
        <v>0</v>
      </c>
      <c r="J23" s="258">
        <f t="shared" ref="J23:P23" si="25">J24</f>
        <v>0</v>
      </c>
      <c r="K23" s="258">
        <f t="shared" si="25"/>
        <v>0</v>
      </c>
      <c r="L23" s="258">
        <f t="shared" si="25"/>
        <v>0</v>
      </c>
      <c r="M23" s="258">
        <f t="shared" si="25"/>
        <v>0</v>
      </c>
      <c r="N23" s="258">
        <f t="shared" si="25"/>
        <v>0</v>
      </c>
      <c r="O23" s="258">
        <f t="shared" si="25"/>
        <v>0</v>
      </c>
      <c r="P23" s="258">
        <f t="shared" si="25"/>
        <v>0</v>
      </c>
    </row>
    <row r="24" spans="1:17">
      <c r="A24" s="231">
        <f t="shared" si="5"/>
        <v>17</v>
      </c>
      <c r="B24" s="84"/>
      <c r="C24" s="112" t="s">
        <v>79</v>
      </c>
      <c r="D24" s="113" t="s">
        <v>211</v>
      </c>
      <c r="E24" s="113"/>
      <c r="F24" s="113"/>
      <c r="G24" s="114">
        <f>SUM(G25:G25)</f>
        <v>3319.3918874062269</v>
      </c>
      <c r="H24" s="162">
        <f>SUM(H25:H25)</f>
        <v>100000</v>
      </c>
      <c r="I24" s="259">
        <f>SUM(I25:I25)</f>
        <v>0</v>
      </c>
      <c r="J24" s="259">
        <f t="shared" ref="J24:P24" si="26">SUM(J25:J25)</f>
        <v>0</v>
      </c>
      <c r="K24" s="259">
        <f t="shared" si="26"/>
        <v>0</v>
      </c>
      <c r="L24" s="259">
        <f t="shared" si="26"/>
        <v>0</v>
      </c>
      <c r="M24" s="259">
        <f t="shared" si="26"/>
        <v>0</v>
      </c>
      <c r="N24" s="259">
        <f t="shared" si="26"/>
        <v>0</v>
      </c>
      <c r="O24" s="259">
        <f t="shared" si="26"/>
        <v>0</v>
      </c>
      <c r="P24" s="259">
        <f t="shared" si="26"/>
        <v>0</v>
      </c>
    </row>
    <row r="25" spans="1:17" ht="13.5" thickBot="1">
      <c r="A25" s="582">
        <f t="shared" si="5"/>
        <v>18</v>
      </c>
      <c r="B25" s="151" t="s">
        <v>0</v>
      </c>
      <c r="C25" s="204">
        <v>717002</v>
      </c>
      <c r="D25" s="718" t="s">
        <v>65</v>
      </c>
      <c r="E25" s="719"/>
      <c r="F25" s="720"/>
      <c r="G25" s="94">
        <f>H25/30.126</f>
        <v>3319.3918874062269</v>
      </c>
      <c r="H25" s="168">
        <v>100000</v>
      </c>
      <c r="I25" s="479">
        <v>0</v>
      </c>
      <c r="J25" s="264">
        <v>0</v>
      </c>
      <c r="K25" s="266">
        <v>0</v>
      </c>
      <c r="L25" s="264">
        <v>0</v>
      </c>
      <c r="M25" s="264">
        <v>0</v>
      </c>
      <c r="N25" s="266">
        <v>0</v>
      </c>
      <c r="O25" s="266">
        <v>0</v>
      </c>
      <c r="P25" s="266">
        <v>0</v>
      </c>
    </row>
    <row r="26" spans="1:17" s="180" customFormat="1">
      <c r="F26" s="206"/>
      <c r="G26" s="220"/>
      <c r="H26" s="221"/>
      <c r="I26" s="220"/>
      <c r="J26" s="221"/>
      <c r="K26" s="220"/>
      <c r="L26" s="221"/>
      <c r="M26" s="221"/>
      <c r="N26" s="206"/>
      <c r="O26" s="206"/>
      <c r="P26" s="206"/>
      <c r="Q26" s="206"/>
    </row>
    <row r="27" spans="1:17">
      <c r="F27" s="1"/>
      <c r="G27" s="1"/>
      <c r="H27" s="205"/>
      <c r="I27" s="1"/>
      <c r="J27" s="205"/>
      <c r="K27" s="1"/>
      <c r="L27" s="205"/>
      <c r="M27" s="205"/>
      <c r="N27" s="1"/>
      <c r="O27" s="1"/>
      <c r="P27" s="1"/>
      <c r="Q27" s="1"/>
    </row>
    <row r="28" spans="1:17">
      <c r="F28" s="1"/>
      <c r="G28" s="1"/>
      <c r="H28" s="205"/>
      <c r="I28" s="1"/>
      <c r="J28" s="205"/>
      <c r="K28" s="1"/>
      <c r="L28" s="205"/>
      <c r="M28" s="205"/>
      <c r="N28" s="1"/>
      <c r="O28" s="1"/>
      <c r="P28" s="1"/>
      <c r="Q28" s="1"/>
    </row>
    <row r="29" spans="1:17">
      <c r="F29" s="1"/>
      <c r="G29" s="1"/>
      <c r="H29" s="205"/>
      <c r="I29" s="1"/>
      <c r="J29" s="205"/>
      <c r="K29" s="1"/>
      <c r="L29" s="205"/>
      <c r="M29" s="205"/>
      <c r="N29" s="1"/>
      <c r="O29" s="1"/>
      <c r="P29" s="1"/>
      <c r="Q29" s="1"/>
    </row>
    <row r="30" spans="1:17">
      <c r="F30" s="1"/>
      <c r="G30" s="1"/>
      <c r="H30" s="205"/>
      <c r="I30" s="1"/>
      <c r="J30" s="205"/>
      <c r="K30" s="1"/>
      <c r="L30" s="205"/>
      <c r="M30" s="205"/>
      <c r="N30" s="1"/>
      <c r="O30" s="1"/>
      <c r="P30" s="1"/>
      <c r="Q30" s="1"/>
    </row>
  </sheetData>
  <mergeCells count="8">
    <mergeCell ref="D25:F25"/>
    <mergeCell ref="D4:E7"/>
    <mergeCell ref="G4:H4"/>
    <mergeCell ref="D16:F16"/>
    <mergeCell ref="D17:F17"/>
    <mergeCell ref="D20:F20"/>
    <mergeCell ref="D18:F18"/>
    <mergeCell ref="D21:F21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C20:C21" numberStoredAsText="1"/>
    <ignoredError sqref="I19 I1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2:S103"/>
  <sheetViews>
    <sheetView topLeftCell="A28" workbookViewId="0">
      <selection activeCell="K2" sqref="K2"/>
    </sheetView>
  </sheetViews>
  <sheetFormatPr defaultRowHeight="12.75"/>
  <cols>
    <col min="1" max="1" width="3.5703125" customWidth="1"/>
    <col min="6" max="6" width="11.85546875" customWidth="1"/>
    <col min="7" max="7" width="0" hidden="1" customWidth="1"/>
    <col min="8" max="8" width="0" style="4" hidden="1" customWidth="1"/>
    <col min="10" max="10" width="10" style="4" bestFit="1" customWidth="1"/>
    <col min="12" max="12" width="10" style="4" bestFit="1" customWidth="1"/>
    <col min="13" max="13" width="10" style="4" customWidth="1"/>
    <col min="14" max="14" width="9.28515625" customWidth="1"/>
  </cols>
  <sheetData>
    <row r="2" spans="1:16" s="11" customFormat="1" ht="18">
      <c r="A2" s="11" t="s">
        <v>212</v>
      </c>
      <c r="H2" s="135"/>
      <c r="J2" s="135"/>
      <c r="K2" s="747"/>
      <c r="L2" s="135"/>
      <c r="M2" s="135"/>
    </row>
    <row r="3" spans="1:16" ht="13.5" thickBot="1"/>
    <row r="4" spans="1:16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27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250"/>
      <c r="L5" s="400"/>
      <c r="M5" s="400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250"/>
      <c r="L6" s="400"/>
      <c r="M6" s="400"/>
      <c r="N6" s="250"/>
      <c r="O6" s="250"/>
      <c r="P6" s="250"/>
    </row>
    <row r="7" spans="1:16" ht="13.5" thickBot="1">
      <c r="A7" s="16"/>
      <c r="B7" s="17"/>
      <c r="C7" s="18"/>
      <c r="D7" s="688"/>
      <c r="E7" s="689"/>
      <c r="F7" s="19"/>
      <c r="G7" s="98" t="s">
        <v>0</v>
      </c>
      <c r="H7" s="418" t="s">
        <v>0</v>
      </c>
      <c r="I7" s="487" t="s">
        <v>0</v>
      </c>
      <c r="J7" s="401" t="s">
        <v>0</v>
      </c>
      <c r="K7" s="251" t="s">
        <v>0</v>
      </c>
      <c r="L7" s="401" t="s">
        <v>0</v>
      </c>
      <c r="M7" s="674"/>
      <c r="N7" s="487" t="s">
        <v>0</v>
      </c>
      <c r="O7" s="251" t="s">
        <v>0</v>
      </c>
      <c r="P7" s="251" t="s">
        <v>0</v>
      </c>
    </row>
    <row r="8" spans="1:16" ht="15.75" thickTop="1">
      <c r="A8" s="528">
        <v>1</v>
      </c>
      <c r="B8" s="235" t="s">
        <v>213</v>
      </c>
      <c r="C8" s="236"/>
      <c r="D8" s="237"/>
      <c r="E8" s="237"/>
      <c r="F8" s="489"/>
      <c r="G8" s="99">
        <f t="shared" ref="G8:H8" si="0">SUM(G9:G11)</f>
        <v>10655.247958573987</v>
      </c>
      <c r="H8" s="27">
        <f t="shared" si="0"/>
        <v>321000</v>
      </c>
      <c r="I8" s="269">
        <f>SUM(I9:I11)</f>
        <v>31458.280000000002</v>
      </c>
      <c r="J8" s="252">
        <f t="shared" ref="J8:N8" si="1">SUM(J9:J11)</f>
        <v>33757.81</v>
      </c>
      <c r="K8" s="252">
        <f t="shared" si="1"/>
        <v>34837.42</v>
      </c>
      <c r="L8" s="252">
        <f t="shared" si="1"/>
        <v>26658.32</v>
      </c>
      <c r="M8" s="252">
        <f t="shared" ref="M8" si="2">SUM(M9:M11)</f>
        <v>31000.32</v>
      </c>
      <c r="N8" s="269">
        <f t="shared" si="1"/>
        <v>14817.75</v>
      </c>
      <c r="O8" s="252">
        <f t="shared" ref="O8:P8" si="3">SUM(O9:O11)</f>
        <v>15170.25</v>
      </c>
      <c r="P8" s="252">
        <f t="shared" si="3"/>
        <v>13921.7</v>
      </c>
    </row>
    <row r="9" spans="1:16">
      <c r="A9" s="7">
        <f t="shared" ref="A9:A61" si="4">A8+1</f>
        <v>2</v>
      </c>
      <c r="B9" s="157" t="s">
        <v>113</v>
      </c>
      <c r="C9" s="155" t="s">
        <v>114</v>
      </c>
      <c r="D9" s="30"/>
      <c r="E9" s="31"/>
      <c r="F9" s="155"/>
      <c r="G9" s="100">
        <f>SUM(G13,G22,G39,G48)</f>
        <v>10655.247958573987</v>
      </c>
      <c r="H9" s="137">
        <f>SUM(H13,H22,H39,H48)</f>
        <v>321000</v>
      </c>
      <c r="I9" s="253">
        <f>SUM(I13,I22,I39,I48,I60)</f>
        <v>31458.280000000002</v>
      </c>
      <c r="J9" s="253">
        <f>SUM(J13,J22,J39,J48,J59)</f>
        <v>7692.8099999999995</v>
      </c>
      <c r="K9" s="253">
        <f>SUM(K13,K22,K39,K48,K59)</f>
        <v>17390.38</v>
      </c>
      <c r="L9" s="253">
        <f>SUM(L13,L22,L39,L48)</f>
        <v>19350</v>
      </c>
      <c r="M9" s="253">
        <f>SUM(M13,M22,M39,M48)</f>
        <v>17072</v>
      </c>
      <c r="N9" s="253">
        <f>SUM(N13,N22,N39,N48)</f>
        <v>11675.55</v>
      </c>
      <c r="O9" s="253">
        <f>SUM(O13,O22,O39,O48)</f>
        <v>12028.05</v>
      </c>
      <c r="P9" s="253">
        <f>SUM(P13,P22,P39,P48)</f>
        <v>10779.5</v>
      </c>
    </row>
    <row r="10" spans="1:16">
      <c r="A10" s="7">
        <f t="shared" si="4"/>
        <v>3</v>
      </c>
      <c r="B10" s="158" t="s">
        <v>115</v>
      </c>
      <c r="C10" s="155" t="s">
        <v>116</v>
      </c>
      <c r="D10" s="30"/>
      <c r="E10" s="31"/>
      <c r="F10" s="155"/>
      <c r="G10" s="101">
        <v>0</v>
      </c>
      <c r="H10" s="140">
        <v>0</v>
      </c>
      <c r="I10" s="254">
        <v>0</v>
      </c>
      <c r="J10" s="423">
        <f>J33</f>
        <v>13000</v>
      </c>
      <c r="K10" s="423">
        <f>K33</f>
        <v>8470.9599999999991</v>
      </c>
      <c r="L10" s="423">
        <f t="shared" ref="L10:O10" si="5">L33</f>
        <v>0</v>
      </c>
      <c r="M10" s="423">
        <f t="shared" ref="M10" si="6">M33</f>
        <v>6620</v>
      </c>
      <c r="N10" s="423">
        <f t="shared" si="5"/>
        <v>0</v>
      </c>
      <c r="O10" s="423">
        <f t="shared" si="5"/>
        <v>0</v>
      </c>
      <c r="P10" s="423">
        <f t="shared" ref="P10" si="7">P33</f>
        <v>0</v>
      </c>
    </row>
    <row r="11" spans="1:16" ht="13.5" thickBot="1">
      <c r="A11" s="7">
        <f t="shared" si="4"/>
        <v>4</v>
      </c>
      <c r="B11" s="158"/>
      <c r="C11" s="155" t="s">
        <v>117</v>
      </c>
      <c r="D11" s="30"/>
      <c r="E11" s="31"/>
      <c r="F11" s="155"/>
      <c r="G11" s="102">
        <v>0</v>
      </c>
      <c r="H11" s="139">
        <v>0</v>
      </c>
      <c r="I11" s="255">
        <v>0</v>
      </c>
      <c r="J11" s="255">
        <f>J44</f>
        <v>13065</v>
      </c>
      <c r="K11" s="255">
        <f t="shared" ref="K11:O11" si="8">K44</f>
        <v>8976.08</v>
      </c>
      <c r="L11" s="255">
        <f t="shared" si="8"/>
        <v>7308.32</v>
      </c>
      <c r="M11" s="255">
        <f t="shared" ref="M11" si="9">M44</f>
        <v>7308.32</v>
      </c>
      <c r="N11" s="255">
        <f t="shared" si="8"/>
        <v>3142.2</v>
      </c>
      <c r="O11" s="255">
        <f t="shared" si="8"/>
        <v>3142.2</v>
      </c>
      <c r="P11" s="255">
        <f t="shared" ref="P11" si="10">P44</f>
        <v>3142.2</v>
      </c>
    </row>
    <row r="12" spans="1:16" ht="13.5" thickTop="1">
      <c r="A12" s="7">
        <f t="shared" si="4"/>
        <v>5</v>
      </c>
      <c r="B12" s="517" t="s">
        <v>160</v>
      </c>
      <c r="C12" s="518" t="s">
        <v>214</v>
      </c>
      <c r="D12" s="519"/>
      <c r="E12" s="519"/>
      <c r="F12" s="520"/>
      <c r="G12" s="514">
        <f t="shared" ref="G12:P13" si="11">SUM(G13)</f>
        <v>1759.2777003253004</v>
      </c>
      <c r="H12" s="124">
        <f t="shared" si="11"/>
        <v>53000</v>
      </c>
      <c r="I12" s="256">
        <f t="shared" si="11"/>
        <v>81.3</v>
      </c>
      <c r="J12" s="256">
        <f t="shared" si="11"/>
        <v>0</v>
      </c>
      <c r="K12" s="256">
        <f t="shared" si="11"/>
        <v>351.65999999999997</v>
      </c>
      <c r="L12" s="256">
        <f t="shared" si="11"/>
        <v>710</v>
      </c>
      <c r="M12" s="256">
        <f t="shared" si="11"/>
        <v>710</v>
      </c>
      <c r="N12" s="256">
        <v>2100</v>
      </c>
      <c r="O12" s="256">
        <v>2100</v>
      </c>
      <c r="P12" s="256">
        <v>2100</v>
      </c>
    </row>
    <row r="13" spans="1:16">
      <c r="A13" s="7">
        <f t="shared" si="4"/>
        <v>6</v>
      </c>
      <c r="B13" s="500"/>
      <c r="C13" s="507"/>
      <c r="D13" s="111" t="s">
        <v>123</v>
      </c>
      <c r="E13" s="9"/>
      <c r="F13" s="453"/>
      <c r="G13" s="476">
        <f t="shared" si="11"/>
        <v>1759.2777003253004</v>
      </c>
      <c r="H13" s="10">
        <f t="shared" si="11"/>
        <v>53000</v>
      </c>
      <c r="I13" s="258">
        <f t="shared" si="11"/>
        <v>81.3</v>
      </c>
      <c r="J13" s="258">
        <f t="shared" si="11"/>
        <v>0</v>
      </c>
      <c r="K13" s="258">
        <f t="shared" si="11"/>
        <v>351.65999999999997</v>
      </c>
      <c r="L13" s="258">
        <f t="shared" si="11"/>
        <v>710</v>
      </c>
      <c r="M13" s="258">
        <f t="shared" si="11"/>
        <v>710</v>
      </c>
      <c r="N13" s="258">
        <f t="shared" si="11"/>
        <v>732</v>
      </c>
      <c r="O13" s="258">
        <f t="shared" si="11"/>
        <v>834</v>
      </c>
      <c r="P13" s="258">
        <f t="shared" si="11"/>
        <v>814</v>
      </c>
    </row>
    <row r="14" spans="1:16">
      <c r="A14" s="7">
        <f t="shared" si="4"/>
        <v>7</v>
      </c>
      <c r="B14" s="501"/>
      <c r="C14" s="522" t="s">
        <v>75</v>
      </c>
      <c r="D14" s="113" t="s">
        <v>218</v>
      </c>
      <c r="E14" s="113"/>
      <c r="F14" s="113"/>
      <c r="G14" s="477">
        <f t="shared" ref="G14:H14" si="12">SUM(G16:G19)</f>
        <v>1759.2777003253004</v>
      </c>
      <c r="H14" s="115">
        <f t="shared" si="12"/>
        <v>53000</v>
      </c>
      <c r="I14" s="259">
        <f>SUM(I15:I19)</f>
        <v>81.3</v>
      </c>
      <c r="J14" s="259">
        <f t="shared" ref="J14:O14" si="13">SUM(J15:J19)</f>
        <v>0</v>
      </c>
      <c r="K14" s="259">
        <f t="shared" si="13"/>
        <v>351.65999999999997</v>
      </c>
      <c r="L14" s="259">
        <f t="shared" si="13"/>
        <v>710</v>
      </c>
      <c r="M14" s="259">
        <f t="shared" ref="M14" si="14">SUM(M15:M19)</f>
        <v>710</v>
      </c>
      <c r="N14" s="259">
        <f t="shared" si="13"/>
        <v>732</v>
      </c>
      <c r="O14" s="259">
        <f t="shared" si="13"/>
        <v>834</v>
      </c>
      <c r="P14" s="259">
        <f t="shared" ref="P14" si="15">SUM(P15:P19)</f>
        <v>814</v>
      </c>
    </row>
    <row r="15" spans="1:16">
      <c r="A15" s="7">
        <f t="shared" si="4"/>
        <v>8</v>
      </c>
      <c r="B15" s="501"/>
      <c r="C15" s="523" t="s">
        <v>316</v>
      </c>
      <c r="D15" s="698" t="s">
        <v>317</v>
      </c>
      <c r="E15" s="699"/>
      <c r="F15" s="699"/>
      <c r="G15" s="512"/>
      <c r="H15" s="244"/>
      <c r="I15" s="274">
        <v>0</v>
      </c>
      <c r="J15" s="274">
        <v>0</v>
      </c>
      <c r="K15" s="274">
        <v>3.28</v>
      </c>
      <c r="L15" s="274">
        <v>10</v>
      </c>
      <c r="M15" s="274">
        <v>10</v>
      </c>
      <c r="N15" s="274">
        <v>12</v>
      </c>
      <c r="O15" s="274">
        <v>14</v>
      </c>
      <c r="P15" s="274">
        <v>14</v>
      </c>
    </row>
    <row r="16" spans="1:16">
      <c r="A16" s="7">
        <f t="shared" si="4"/>
        <v>9</v>
      </c>
      <c r="B16" s="497" t="s">
        <v>0</v>
      </c>
      <c r="C16" s="392">
        <v>633006</v>
      </c>
      <c r="D16" s="701" t="s">
        <v>255</v>
      </c>
      <c r="E16" s="702"/>
      <c r="F16" s="702"/>
      <c r="G16" s="513">
        <f>H16/30.126</f>
        <v>431.52094536280953</v>
      </c>
      <c r="H16" s="108">
        <v>13000</v>
      </c>
      <c r="I16" s="260">
        <v>0</v>
      </c>
      <c r="J16" s="263">
        <v>0</v>
      </c>
      <c r="K16" s="260">
        <v>0</v>
      </c>
      <c r="L16" s="263">
        <v>50</v>
      </c>
      <c r="M16" s="263">
        <v>50</v>
      </c>
      <c r="N16" s="260">
        <v>50</v>
      </c>
      <c r="O16" s="260">
        <v>50</v>
      </c>
      <c r="P16" s="260">
        <v>40</v>
      </c>
    </row>
    <row r="17" spans="1:19">
      <c r="A17" s="7">
        <f t="shared" si="4"/>
        <v>10</v>
      </c>
      <c r="B17" s="497" t="s">
        <v>0</v>
      </c>
      <c r="C17" s="392">
        <v>633009</v>
      </c>
      <c r="D17" s="701" t="s">
        <v>256</v>
      </c>
      <c r="E17" s="702"/>
      <c r="F17" s="702"/>
      <c r="G17" s="513">
        <f t="shared" ref="G17:G19" si="16">H17/30.126</f>
        <v>531.10270198499632</v>
      </c>
      <c r="H17" s="108">
        <v>16000</v>
      </c>
      <c r="I17" s="260">
        <v>81.3</v>
      </c>
      <c r="J17" s="263">
        <v>0</v>
      </c>
      <c r="K17" s="260">
        <v>100.38</v>
      </c>
      <c r="L17" s="263">
        <v>150</v>
      </c>
      <c r="M17" s="263">
        <v>150</v>
      </c>
      <c r="N17" s="260">
        <v>160</v>
      </c>
      <c r="O17" s="260">
        <v>170</v>
      </c>
      <c r="P17" s="260">
        <v>180</v>
      </c>
    </row>
    <row r="18" spans="1:19">
      <c r="A18" s="7">
        <f t="shared" si="4"/>
        <v>11</v>
      </c>
      <c r="B18" s="497"/>
      <c r="C18" s="392">
        <v>635006</v>
      </c>
      <c r="D18" s="701" t="s">
        <v>257</v>
      </c>
      <c r="E18" s="702"/>
      <c r="F18" s="702"/>
      <c r="G18" s="513">
        <f t="shared" si="16"/>
        <v>398.32702648874726</v>
      </c>
      <c r="H18" s="108">
        <v>12000</v>
      </c>
      <c r="I18" s="260">
        <v>0</v>
      </c>
      <c r="J18" s="263">
        <v>0</v>
      </c>
      <c r="K18" s="260">
        <v>0</v>
      </c>
      <c r="L18" s="263">
        <v>150</v>
      </c>
      <c r="M18" s="263">
        <v>150</v>
      </c>
      <c r="N18" s="260">
        <v>150</v>
      </c>
      <c r="O18" s="260">
        <v>200</v>
      </c>
      <c r="P18" s="260">
        <v>180</v>
      </c>
    </row>
    <row r="19" spans="1:19">
      <c r="A19" s="7">
        <f t="shared" si="4"/>
        <v>12</v>
      </c>
      <c r="B19" s="497"/>
      <c r="C19" s="392">
        <v>637027</v>
      </c>
      <c r="D19" s="701" t="s">
        <v>258</v>
      </c>
      <c r="E19" s="702"/>
      <c r="F19" s="702"/>
      <c r="G19" s="513">
        <f t="shared" si="16"/>
        <v>398.32702648874726</v>
      </c>
      <c r="H19" s="108">
        <v>12000</v>
      </c>
      <c r="I19" s="260">
        <v>0</v>
      </c>
      <c r="J19" s="263">
        <v>0</v>
      </c>
      <c r="K19" s="260">
        <v>248</v>
      </c>
      <c r="L19" s="263">
        <v>350</v>
      </c>
      <c r="M19" s="263">
        <v>350</v>
      </c>
      <c r="N19" s="260">
        <v>360</v>
      </c>
      <c r="O19" s="260">
        <v>400</v>
      </c>
      <c r="P19" s="260">
        <v>400</v>
      </c>
    </row>
    <row r="20" spans="1:19">
      <c r="A20" s="7">
        <f t="shared" si="4"/>
        <v>13</v>
      </c>
      <c r="B20" s="502" t="s">
        <v>159</v>
      </c>
      <c r="C20" s="509" t="s">
        <v>215</v>
      </c>
      <c r="D20" s="240"/>
      <c r="E20" s="240"/>
      <c r="F20" s="491"/>
      <c r="G20" s="485">
        <f t="shared" ref="G20:M20" si="17">SUM(G21,G38)</f>
        <v>7169.8864767974492</v>
      </c>
      <c r="H20" s="49">
        <f t="shared" si="17"/>
        <v>216000</v>
      </c>
      <c r="I20" s="261">
        <f t="shared" si="17"/>
        <v>18425.419999999998</v>
      </c>
      <c r="J20" s="261">
        <f t="shared" si="17"/>
        <v>6067.45</v>
      </c>
      <c r="K20" s="261">
        <f>SUM(K21,K32,K38,K43)</f>
        <v>33239.379999999997</v>
      </c>
      <c r="L20" s="261">
        <f t="shared" si="17"/>
        <v>16535</v>
      </c>
      <c r="M20" s="261">
        <f t="shared" si="17"/>
        <v>14257</v>
      </c>
      <c r="N20" s="261">
        <v>9950</v>
      </c>
      <c r="O20" s="261">
        <v>9950</v>
      </c>
      <c r="P20" s="261">
        <v>9950</v>
      </c>
    </row>
    <row r="21" spans="1:19" s="153" customFormat="1">
      <c r="A21" s="7">
        <f t="shared" si="4"/>
        <v>14</v>
      </c>
      <c r="B21" s="503"/>
      <c r="C21" s="510" t="s">
        <v>217</v>
      </c>
      <c r="D21" s="245"/>
      <c r="E21" s="245"/>
      <c r="F21" s="492"/>
      <c r="G21" s="478">
        <f t="shared" ref="G21:P22" si="18">SUM(G22)</f>
        <v>6771.5594503087023</v>
      </c>
      <c r="H21" s="149">
        <f t="shared" si="18"/>
        <v>204000</v>
      </c>
      <c r="I21" s="257">
        <f t="shared" si="18"/>
        <v>2793.25</v>
      </c>
      <c r="J21" s="257">
        <f t="shared" si="18"/>
        <v>2828.1</v>
      </c>
      <c r="K21" s="257">
        <f t="shared" si="18"/>
        <v>6376.3200000000006</v>
      </c>
      <c r="L21" s="257">
        <f t="shared" si="18"/>
        <v>13410</v>
      </c>
      <c r="M21" s="257">
        <f t="shared" si="18"/>
        <v>11132</v>
      </c>
      <c r="N21" s="257">
        <f t="shared" si="18"/>
        <v>5600.55</v>
      </c>
      <c r="O21" s="257">
        <f t="shared" si="18"/>
        <v>5645.55</v>
      </c>
      <c r="P21" s="257">
        <f t="shared" si="18"/>
        <v>5400</v>
      </c>
    </row>
    <row r="22" spans="1:19" s="153" customFormat="1">
      <c r="A22" s="7">
        <f t="shared" si="4"/>
        <v>15</v>
      </c>
      <c r="B22" s="503"/>
      <c r="C22" s="511"/>
      <c r="D22" s="111" t="s">
        <v>123</v>
      </c>
      <c r="E22" s="9"/>
      <c r="F22" s="453"/>
      <c r="G22" s="476">
        <f t="shared" si="18"/>
        <v>6771.5594503087023</v>
      </c>
      <c r="H22" s="10">
        <f t="shared" si="18"/>
        <v>204000</v>
      </c>
      <c r="I22" s="258">
        <f t="shared" ref="I22:P22" si="19">SUM(I23+I30)</f>
        <v>2793.25</v>
      </c>
      <c r="J22" s="258">
        <f t="shared" si="19"/>
        <v>2828.1</v>
      </c>
      <c r="K22" s="258">
        <f t="shared" si="19"/>
        <v>6376.3200000000006</v>
      </c>
      <c r="L22" s="258">
        <f t="shared" si="19"/>
        <v>13410</v>
      </c>
      <c r="M22" s="258">
        <f t="shared" si="19"/>
        <v>11132</v>
      </c>
      <c r="N22" s="258">
        <f t="shared" si="19"/>
        <v>5600.55</v>
      </c>
      <c r="O22" s="258">
        <f t="shared" si="19"/>
        <v>5645.55</v>
      </c>
      <c r="P22" s="258">
        <f t="shared" si="19"/>
        <v>5400</v>
      </c>
    </row>
    <row r="23" spans="1:19" s="153" customFormat="1">
      <c r="A23" s="7">
        <f t="shared" si="4"/>
        <v>16</v>
      </c>
      <c r="B23" s="503"/>
      <c r="C23" s="247" t="s">
        <v>74</v>
      </c>
      <c r="D23" s="113" t="s">
        <v>181</v>
      </c>
      <c r="E23" s="113"/>
      <c r="F23" s="490"/>
      <c r="G23" s="477">
        <f t="shared" ref="G23:O23" si="20">SUM(G24:G29)</f>
        <v>6771.5594503087023</v>
      </c>
      <c r="H23" s="115">
        <f t="shared" si="20"/>
        <v>204000</v>
      </c>
      <c r="I23" s="259">
        <f t="shared" si="20"/>
        <v>2793.25</v>
      </c>
      <c r="J23" s="259">
        <f t="shared" si="20"/>
        <v>2828.1</v>
      </c>
      <c r="K23" s="259">
        <f t="shared" si="20"/>
        <v>6275.51</v>
      </c>
      <c r="L23" s="259">
        <f t="shared" si="20"/>
        <v>13300</v>
      </c>
      <c r="M23" s="259">
        <f t="shared" ref="M23" si="21">SUM(M24:M29)</f>
        <v>11022</v>
      </c>
      <c r="N23" s="259">
        <f t="shared" si="20"/>
        <v>5485.55</v>
      </c>
      <c r="O23" s="259">
        <f t="shared" si="20"/>
        <v>5525.55</v>
      </c>
      <c r="P23" s="259">
        <f t="shared" ref="P23" si="22">SUM(P24:P29)</f>
        <v>5290</v>
      </c>
      <c r="S23" s="527"/>
    </row>
    <row r="24" spans="1:19" s="154" customFormat="1">
      <c r="A24" s="7">
        <f t="shared" si="4"/>
        <v>17</v>
      </c>
      <c r="B24" s="497" t="s">
        <v>0</v>
      </c>
      <c r="C24" s="233">
        <v>632001</v>
      </c>
      <c r="D24" s="696" t="s">
        <v>36</v>
      </c>
      <c r="E24" s="696"/>
      <c r="F24" s="697"/>
      <c r="G24" s="515">
        <f>H24/30.126</f>
        <v>3651.3310761468497</v>
      </c>
      <c r="H24" s="108">
        <v>110000</v>
      </c>
      <c r="I24" s="263">
        <v>2170.9899999999998</v>
      </c>
      <c r="J24" s="263">
        <v>2467.73</v>
      </c>
      <c r="K24" s="263">
        <v>2722.29</v>
      </c>
      <c r="L24" s="263">
        <v>4500</v>
      </c>
      <c r="M24" s="263">
        <v>4500</v>
      </c>
      <c r="N24" s="263">
        <v>4520</v>
      </c>
      <c r="O24" s="263">
        <v>4550</v>
      </c>
      <c r="P24" s="263">
        <v>4570</v>
      </c>
    </row>
    <row r="25" spans="1:19" s="154" customFormat="1">
      <c r="A25" s="7">
        <f t="shared" si="4"/>
        <v>18</v>
      </c>
      <c r="B25" s="497" t="s">
        <v>0</v>
      </c>
      <c r="C25" s="233">
        <v>632002</v>
      </c>
      <c r="D25" s="696" t="s">
        <v>37</v>
      </c>
      <c r="E25" s="696"/>
      <c r="F25" s="697"/>
      <c r="G25" s="515">
        <f t="shared" ref="G25:G29" si="23">H25/30.126</f>
        <v>199.16351324437363</v>
      </c>
      <c r="H25" s="108">
        <v>6000</v>
      </c>
      <c r="I25" s="263">
        <v>111.61</v>
      </c>
      <c r="J25" s="263">
        <v>99.39</v>
      </c>
      <c r="K25" s="263">
        <v>96.76</v>
      </c>
      <c r="L25" s="263">
        <v>280</v>
      </c>
      <c r="M25" s="263">
        <v>280</v>
      </c>
      <c r="N25" s="263">
        <v>290</v>
      </c>
      <c r="O25" s="263">
        <v>300</v>
      </c>
      <c r="P25" s="263">
        <v>320</v>
      </c>
    </row>
    <row r="26" spans="1:19" s="154" customFormat="1">
      <c r="A26" s="7">
        <f t="shared" si="4"/>
        <v>19</v>
      </c>
      <c r="B26" s="497" t="s">
        <v>0</v>
      </c>
      <c r="C26" s="233">
        <v>633006</v>
      </c>
      <c r="D26" s="696" t="s">
        <v>40</v>
      </c>
      <c r="E26" s="696"/>
      <c r="F26" s="697"/>
      <c r="G26" s="515">
        <f t="shared" si="23"/>
        <v>1327.7567549624907</v>
      </c>
      <c r="H26" s="108">
        <v>40000</v>
      </c>
      <c r="I26" s="263">
        <v>170.86</v>
      </c>
      <c r="J26" s="263">
        <v>58.36</v>
      </c>
      <c r="K26" s="263">
        <v>573.13</v>
      </c>
      <c r="L26" s="263">
        <v>70</v>
      </c>
      <c r="M26" s="263">
        <v>70</v>
      </c>
      <c r="N26" s="263">
        <v>80</v>
      </c>
      <c r="O26" s="263">
        <v>100</v>
      </c>
      <c r="P26" s="263">
        <v>90</v>
      </c>
    </row>
    <row r="27" spans="1:19" s="154" customFormat="1">
      <c r="A27" s="7">
        <f t="shared" si="4"/>
        <v>20</v>
      </c>
      <c r="B27" s="497" t="s">
        <v>0</v>
      </c>
      <c r="C27" s="233">
        <v>635006</v>
      </c>
      <c r="D27" s="696" t="s">
        <v>257</v>
      </c>
      <c r="E27" s="696"/>
      <c r="F27" s="697"/>
      <c r="G27" s="515">
        <f t="shared" si="23"/>
        <v>829.84797185155674</v>
      </c>
      <c r="H27" s="108">
        <v>25000</v>
      </c>
      <c r="I27" s="263">
        <v>0</v>
      </c>
      <c r="J27" s="263">
        <v>0</v>
      </c>
      <c r="K27" s="263">
        <v>247.24</v>
      </c>
      <c r="L27" s="263">
        <v>300</v>
      </c>
      <c r="M27" s="263">
        <v>300</v>
      </c>
      <c r="N27" s="263">
        <v>150</v>
      </c>
      <c r="O27" s="263">
        <v>120</v>
      </c>
      <c r="P27" s="263">
        <v>110</v>
      </c>
    </row>
    <row r="28" spans="1:19" s="154" customFormat="1">
      <c r="A28" s="7">
        <f t="shared" si="4"/>
        <v>21</v>
      </c>
      <c r="B28" s="497" t="s">
        <v>0</v>
      </c>
      <c r="C28" s="233">
        <v>637004</v>
      </c>
      <c r="D28" s="81" t="s">
        <v>259</v>
      </c>
      <c r="E28" s="81"/>
      <c r="F28" s="493"/>
      <c r="G28" s="515">
        <f t="shared" si="23"/>
        <v>497.90878311093405</v>
      </c>
      <c r="H28" s="108">
        <v>15000</v>
      </c>
      <c r="I28" s="263">
        <v>339.79</v>
      </c>
      <c r="J28" s="263">
        <v>48.18</v>
      </c>
      <c r="K28" s="263">
        <v>15.29</v>
      </c>
      <c r="L28" s="263">
        <v>150</v>
      </c>
      <c r="M28" s="263">
        <v>150</v>
      </c>
      <c r="N28" s="263">
        <v>180</v>
      </c>
      <c r="O28" s="263">
        <v>190</v>
      </c>
      <c r="P28" s="263">
        <v>150</v>
      </c>
    </row>
    <row r="29" spans="1:19" s="154" customFormat="1">
      <c r="A29" s="7">
        <f t="shared" si="4"/>
        <v>22</v>
      </c>
      <c r="B29" s="497" t="s">
        <v>0</v>
      </c>
      <c r="C29" s="233">
        <v>637027</v>
      </c>
      <c r="D29" s="696" t="s">
        <v>57</v>
      </c>
      <c r="E29" s="696"/>
      <c r="F29" s="697"/>
      <c r="G29" s="515">
        <f t="shared" si="23"/>
        <v>265.55135099249816</v>
      </c>
      <c r="H29" s="108">
        <v>8000</v>
      </c>
      <c r="I29" s="263">
        <v>0</v>
      </c>
      <c r="J29" s="263">
        <v>154.44</v>
      </c>
      <c r="K29" s="263">
        <v>2620.8000000000002</v>
      </c>
      <c r="L29" s="263">
        <v>8000</v>
      </c>
      <c r="M29" s="263">
        <v>5722</v>
      </c>
      <c r="N29" s="263">
        <v>265.55</v>
      </c>
      <c r="O29" s="263">
        <v>265.55</v>
      </c>
      <c r="P29" s="263">
        <v>50</v>
      </c>
    </row>
    <row r="30" spans="1:19" s="154" customFormat="1">
      <c r="A30" s="7">
        <f>A29+1</f>
        <v>23</v>
      </c>
      <c r="B30" s="497"/>
      <c r="C30" s="247" t="s">
        <v>340</v>
      </c>
      <c r="D30" s="727" t="s">
        <v>339</v>
      </c>
      <c r="E30" s="728"/>
      <c r="F30" s="729"/>
      <c r="G30" s="477">
        <f>SUM(G31:G38)</f>
        <v>134169.82008895971</v>
      </c>
      <c r="H30" s="115">
        <f>SUM(H31:H38)</f>
        <v>4042000</v>
      </c>
      <c r="I30" s="259">
        <f>SUM(I31:I31)</f>
        <v>0</v>
      </c>
      <c r="J30" s="259">
        <f t="shared" ref="J30:P30" si="24">SUM(J31:J31)</f>
        <v>0</v>
      </c>
      <c r="K30" s="259">
        <f t="shared" si="24"/>
        <v>100.81</v>
      </c>
      <c r="L30" s="259">
        <f t="shared" si="24"/>
        <v>110</v>
      </c>
      <c r="M30" s="259">
        <f t="shared" si="24"/>
        <v>110</v>
      </c>
      <c r="N30" s="259">
        <f t="shared" si="24"/>
        <v>115</v>
      </c>
      <c r="O30" s="259">
        <f t="shared" si="24"/>
        <v>120</v>
      </c>
      <c r="P30" s="259">
        <f t="shared" si="24"/>
        <v>110</v>
      </c>
    </row>
    <row r="31" spans="1:19" s="154" customFormat="1">
      <c r="A31" s="7">
        <f t="shared" si="4"/>
        <v>24</v>
      </c>
      <c r="B31" s="497"/>
      <c r="C31" s="233">
        <v>632001</v>
      </c>
      <c r="D31" s="696" t="s">
        <v>36</v>
      </c>
      <c r="E31" s="696"/>
      <c r="F31" s="697"/>
      <c r="G31" s="515">
        <f>H31/30.126</f>
        <v>3651.3310761468497</v>
      </c>
      <c r="H31" s="108">
        <v>110000</v>
      </c>
      <c r="I31" s="263">
        <v>0</v>
      </c>
      <c r="J31" s="263">
        <v>0</v>
      </c>
      <c r="K31" s="263">
        <v>100.81</v>
      </c>
      <c r="L31" s="263">
        <v>110</v>
      </c>
      <c r="M31" s="263">
        <v>110</v>
      </c>
      <c r="N31" s="263">
        <v>115</v>
      </c>
      <c r="O31" s="263">
        <v>120</v>
      </c>
      <c r="P31" s="263">
        <v>110</v>
      </c>
    </row>
    <row r="32" spans="1:19" s="154" customFormat="1">
      <c r="A32" s="7">
        <f t="shared" si="4"/>
        <v>25</v>
      </c>
      <c r="B32" s="497"/>
      <c r="C32" s="510" t="s">
        <v>333</v>
      </c>
      <c r="D32" s="245"/>
      <c r="E32" s="245"/>
      <c r="F32" s="492"/>
      <c r="G32" s="478">
        <f t="shared" ref="G32:P33" si="25">SUM(G33)</f>
        <v>32928.36752306977</v>
      </c>
      <c r="H32" s="149">
        <f t="shared" si="25"/>
        <v>992000</v>
      </c>
      <c r="I32" s="257">
        <f t="shared" si="25"/>
        <v>0</v>
      </c>
      <c r="J32" s="257">
        <f t="shared" si="25"/>
        <v>13000</v>
      </c>
      <c r="K32" s="257">
        <f t="shared" si="25"/>
        <v>8470.9599999999991</v>
      </c>
      <c r="L32" s="257">
        <f t="shared" si="25"/>
        <v>0</v>
      </c>
      <c r="M32" s="257">
        <f t="shared" si="25"/>
        <v>6620</v>
      </c>
      <c r="N32" s="257">
        <f t="shared" si="25"/>
        <v>0</v>
      </c>
      <c r="O32" s="257">
        <f t="shared" si="25"/>
        <v>0</v>
      </c>
      <c r="P32" s="257">
        <f t="shared" si="25"/>
        <v>0</v>
      </c>
    </row>
    <row r="33" spans="1:16" s="154" customFormat="1">
      <c r="A33" s="7">
        <f t="shared" si="4"/>
        <v>26</v>
      </c>
      <c r="B33" s="497"/>
      <c r="C33" s="511"/>
      <c r="D33" s="111" t="s">
        <v>314</v>
      </c>
      <c r="E33" s="9"/>
      <c r="F33" s="453"/>
      <c r="G33" s="476">
        <f t="shared" si="25"/>
        <v>32928.36752306977</v>
      </c>
      <c r="H33" s="10">
        <f t="shared" si="25"/>
        <v>992000</v>
      </c>
      <c r="I33" s="258">
        <f t="shared" si="25"/>
        <v>0</v>
      </c>
      <c r="J33" s="258">
        <f t="shared" si="25"/>
        <v>13000</v>
      </c>
      <c r="K33" s="258">
        <f>SUM(K34+K36)</f>
        <v>8470.9599999999991</v>
      </c>
      <c r="L33" s="258">
        <f t="shared" si="25"/>
        <v>0</v>
      </c>
      <c r="M33" s="258">
        <f>M34+M36</f>
        <v>6620</v>
      </c>
      <c r="N33" s="258">
        <f t="shared" si="25"/>
        <v>0</v>
      </c>
      <c r="O33" s="258">
        <f t="shared" si="25"/>
        <v>0</v>
      </c>
      <c r="P33" s="258">
        <f t="shared" si="25"/>
        <v>0</v>
      </c>
    </row>
    <row r="34" spans="1:16" s="154" customFormat="1">
      <c r="A34" s="7">
        <f t="shared" si="4"/>
        <v>27</v>
      </c>
      <c r="B34" s="497"/>
      <c r="C34" s="247" t="s">
        <v>74</v>
      </c>
      <c r="D34" s="113" t="s">
        <v>334</v>
      </c>
      <c r="E34" s="113"/>
      <c r="F34" s="490"/>
      <c r="G34" s="477">
        <f>SUM(G35:G42)</f>
        <v>32928.36752306977</v>
      </c>
      <c r="H34" s="115">
        <f>SUM(H35:H42)</f>
        <v>992000</v>
      </c>
      <c r="I34" s="259">
        <f>I35</f>
        <v>0</v>
      </c>
      <c r="J34" s="259">
        <f>J35</f>
        <v>13000</v>
      </c>
      <c r="K34" s="259">
        <f t="shared" ref="K34:P36" si="26">K35</f>
        <v>3853.33</v>
      </c>
      <c r="L34" s="259">
        <f t="shared" si="26"/>
        <v>0</v>
      </c>
      <c r="M34" s="259">
        <f t="shared" si="26"/>
        <v>3690</v>
      </c>
      <c r="N34" s="259">
        <f t="shared" si="26"/>
        <v>0</v>
      </c>
      <c r="O34" s="259">
        <f t="shared" si="26"/>
        <v>0</v>
      </c>
      <c r="P34" s="259">
        <f t="shared" si="26"/>
        <v>0</v>
      </c>
    </row>
    <row r="35" spans="1:16" s="154" customFormat="1">
      <c r="A35" s="7">
        <f t="shared" si="4"/>
        <v>28</v>
      </c>
      <c r="B35" s="497"/>
      <c r="C35" s="233">
        <v>717002</v>
      </c>
      <c r="D35" s="696" t="s">
        <v>334</v>
      </c>
      <c r="E35" s="696"/>
      <c r="F35" s="697"/>
      <c r="G35" s="515">
        <f>H35/30.126</f>
        <v>3651.3310761468497</v>
      </c>
      <c r="H35" s="108">
        <v>110000</v>
      </c>
      <c r="I35" s="263">
        <v>0</v>
      </c>
      <c r="J35" s="263">
        <v>13000</v>
      </c>
      <c r="K35" s="263">
        <v>3853.33</v>
      </c>
      <c r="L35" s="263">
        <v>0</v>
      </c>
      <c r="M35" s="263">
        <v>3690</v>
      </c>
      <c r="N35" s="263">
        <v>0</v>
      </c>
      <c r="O35" s="263">
        <v>0</v>
      </c>
      <c r="P35" s="263">
        <v>0</v>
      </c>
    </row>
    <row r="36" spans="1:16" s="154" customFormat="1">
      <c r="A36" s="7">
        <f t="shared" si="4"/>
        <v>29</v>
      </c>
      <c r="B36" s="497"/>
      <c r="C36" s="247" t="s">
        <v>340</v>
      </c>
      <c r="D36" s="641" t="s">
        <v>372</v>
      </c>
      <c r="E36" s="641"/>
      <c r="F36" s="642"/>
      <c r="G36" s="477">
        <f>SUM(G37:G44)</f>
        <v>24032.397264821084</v>
      </c>
      <c r="H36" s="115">
        <f>SUM(H37:H44)</f>
        <v>724000</v>
      </c>
      <c r="I36" s="259">
        <f>I37</f>
        <v>0</v>
      </c>
      <c r="J36" s="259">
        <v>0</v>
      </c>
      <c r="K36" s="259">
        <f>K37</f>
        <v>4617.63</v>
      </c>
      <c r="L36" s="259">
        <f t="shared" si="26"/>
        <v>0</v>
      </c>
      <c r="M36" s="259">
        <f t="shared" si="26"/>
        <v>2930</v>
      </c>
      <c r="N36" s="259">
        <f t="shared" si="26"/>
        <v>0</v>
      </c>
      <c r="O36" s="259">
        <f t="shared" si="26"/>
        <v>0</v>
      </c>
      <c r="P36" s="259">
        <f t="shared" si="26"/>
        <v>0</v>
      </c>
    </row>
    <row r="37" spans="1:16" s="154" customFormat="1">
      <c r="A37" s="7">
        <f t="shared" si="4"/>
        <v>30</v>
      </c>
      <c r="B37" s="497"/>
      <c r="C37" s="233">
        <v>717002</v>
      </c>
      <c r="D37" s="696" t="s">
        <v>372</v>
      </c>
      <c r="E37" s="696"/>
      <c r="F37" s="697"/>
      <c r="G37" s="515">
        <f>H37/30.126</f>
        <v>3651.3310761468497</v>
      </c>
      <c r="H37" s="108">
        <v>110000</v>
      </c>
      <c r="I37" s="263">
        <v>0</v>
      </c>
      <c r="J37" s="263">
        <v>0</v>
      </c>
      <c r="K37" s="263">
        <v>4617.63</v>
      </c>
      <c r="L37" s="263">
        <v>0</v>
      </c>
      <c r="M37" s="263">
        <v>2930</v>
      </c>
      <c r="N37" s="263">
        <v>0</v>
      </c>
      <c r="O37" s="263">
        <v>0</v>
      </c>
      <c r="P37" s="263">
        <v>0</v>
      </c>
    </row>
    <row r="38" spans="1:16">
      <c r="A38" s="7">
        <f>A35+1</f>
        <v>29</v>
      </c>
      <c r="B38" s="497"/>
      <c r="C38" s="510" t="s">
        <v>332</v>
      </c>
      <c r="D38" s="245"/>
      <c r="E38" s="245"/>
      <c r="F38" s="492"/>
      <c r="G38" s="478">
        <f t="shared" ref="G38:P39" si="27">SUM(G39)</f>
        <v>398.32702648874726</v>
      </c>
      <c r="H38" s="149">
        <f t="shared" si="27"/>
        <v>12000</v>
      </c>
      <c r="I38" s="257">
        <f t="shared" si="27"/>
        <v>15632.17</v>
      </c>
      <c r="J38" s="257">
        <f t="shared" si="27"/>
        <v>3239.35</v>
      </c>
      <c r="K38" s="257">
        <f t="shared" si="27"/>
        <v>9416.02</v>
      </c>
      <c r="L38" s="257">
        <f t="shared" si="27"/>
        <v>3125</v>
      </c>
      <c r="M38" s="257">
        <f t="shared" si="27"/>
        <v>3125</v>
      </c>
      <c r="N38" s="257">
        <f t="shared" si="27"/>
        <v>3250</v>
      </c>
      <c r="O38" s="257">
        <f t="shared" si="27"/>
        <v>3380</v>
      </c>
      <c r="P38" s="257">
        <f t="shared" si="27"/>
        <v>2390</v>
      </c>
    </row>
    <row r="39" spans="1:16">
      <c r="A39" s="7">
        <f t="shared" si="4"/>
        <v>30</v>
      </c>
      <c r="B39" s="497"/>
      <c r="C39" s="511"/>
      <c r="D39" s="111" t="s">
        <v>123</v>
      </c>
      <c r="E39" s="9"/>
      <c r="F39" s="453"/>
      <c r="G39" s="476">
        <f t="shared" si="27"/>
        <v>398.32702648874726</v>
      </c>
      <c r="H39" s="10">
        <f t="shared" si="27"/>
        <v>12000</v>
      </c>
      <c r="I39" s="258">
        <f>SUM(I40)</f>
        <v>15632.17</v>
      </c>
      <c r="J39" s="258">
        <f t="shared" si="27"/>
        <v>3239.35</v>
      </c>
      <c r="K39" s="258">
        <f t="shared" si="27"/>
        <v>9416.02</v>
      </c>
      <c r="L39" s="258">
        <f t="shared" si="27"/>
        <v>3125</v>
      </c>
      <c r="M39" s="258">
        <f t="shared" si="27"/>
        <v>3125</v>
      </c>
      <c r="N39" s="258">
        <f t="shared" si="27"/>
        <v>3250</v>
      </c>
      <c r="O39" s="258">
        <f t="shared" si="27"/>
        <v>3380</v>
      </c>
      <c r="P39" s="258">
        <f t="shared" si="27"/>
        <v>2390</v>
      </c>
    </row>
    <row r="40" spans="1:16">
      <c r="A40" s="7">
        <f t="shared" si="4"/>
        <v>31</v>
      </c>
      <c r="B40" s="497"/>
      <c r="C40" s="247" t="s">
        <v>76</v>
      </c>
      <c r="D40" s="113" t="s">
        <v>219</v>
      </c>
      <c r="E40" s="113"/>
      <c r="F40" s="490"/>
      <c r="G40" s="477">
        <f t="shared" ref="G40:H40" si="28">SUM(G41:G41)</f>
        <v>398.32702648874726</v>
      </c>
      <c r="H40" s="115">
        <f t="shared" si="28"/>
        <v>12000</v>
      </c>
      <c r="I40" s="259">
        <f>SUM(I41:I42)</f>
        <v>15632.17</v>
      </c>
      <c r="J40" s="259">
        <f t="shared" ref="J40:O40" si="29">SUM(J41:J42)</f>
        <v>3239.35</v>
      </c>
      <c r="K40" s="259">
        <f t="shared" si="29"/>
        <v>9416.02</v>
      </c>
      <c r="L40" s="259">
        <f t="shared" si="29"/>
        <v>3125</v>
      </c>
      <c r="M40" s="259">
        <f t="shared" ref="M40" si="30">SUM(M41:M42)</f>
        <v>3125</v>
      </c>
      <c r="N40" s="259">
        <f t="shared" si="29"/>
        <v>3250</v>
      </c>
      <c r="O40" s="259">
        <f t="shared" si="29"/>
        <v>3380</v>
      </c>
      <c r="P40" s="259">
        <f t="shared" ref="P40" si="31">SUM(P41:P42)</f>
        <v>2390</v>
      </c>
    </row>
    <row r="41" spans="1:16">
      <c r="A41" s="7">
        <f t="shared" si="4"/>
        <v>32</v>
      </c>
      <c r="B41" s="497" t="s">
        <v>0</v>
      </c>
      <c r="C41" s="233">
        <v>637002</v>
      </c>
      <c r="D41" s="81" t="s">
        <v>260</v>
      </c>
      <c r="E41" s="81"/>
      <c r="F41" s="493"/>
      <c r="G41" s="515">
        <f>H41/30.126</f>
        <v>398.32702648874726</v>
      </c>
      <c r="H41" s="108">
        <v>12000</v>
      </c>
      <c r="I41" s="263">
        <v>208.31</v>
      </c>
      <c r="J41" s="263">
        <v>297.11</v>
      </c>
      <c r="K41" s="263">
        <v>410.86</v>
      </c>
      <c r="L41" s="263">
        <v>325</v>
      </c>
      <c r="M41" s="263">
        <v>325</v>
      </c>
      <c r="N41" s="263">
        <v>350</v>
      </c>
      <c r="O41" s="263">
        <v>380</v>
      </c>
      <c r="P41" s="263">
        <v>390</v>
      </c>
    </row>
    <row r="42" spans="1:16">
      <c r="A42" s="7">
        <f t="shared" si="4"/>
        <v>33</v>
      </c>
      <c r="B42" s="497"/>
      <c r="C42" s="233">
        <v>641009</v>
      </c>
      <c r="D42" s="696" t="s">
        <v>325</v>
      </c>
      <c r="E42" s="696"/>
      <c r="F42" s="697"/>
      <c r="G42" s="515"/>
      <c r="H42" s="108"/>
      <c r="I42" s="263">
        <v>15423.86</v>
      </c>
      <c r="J42" s="263">
        <v>2942.24</v>
      </c>
      <c r="K42" s="263">
        <v>9005.16</v>
      </c>
      <c r="L42" s="263">
        <v>2800</v>
      </c>
      <c r="M42" s="263">
        <v>2800</v>
      </c>
      <c r="N42" s="263">
        <v>2900</v>
      </c>
      <c r="O42" s="263">
        <v>3000</v>
      </c>
      <c r="P42" s="263">
        <v>2000</v>
      </c>
    </row>
    <row r="43" spans="1:16">
      <c r="A43" s="7">
        <f t="shared" si="4"/>
        <v>34</v>
      </c>
      <c r="B43" s="497"/>
      <c r="C43" s="510" t="s">
        <v>335</v>
      </c>
      <c r="D43" s="245"/>
      <c r="E43" s="245"/>
      <c r="F43" s="492"/>
      <c r="G43" s="478">
        <f t="shared" ref="G43:P44" si="32">SUM(G44)</f>
        <v>9393.8790413596234</v>
      </c>
      <c r="H43" s="149">
        <f t="shared" si="32"/>
        <v>283000</v>
      </c>
      <c r="I43" s="257">
        <f t="shared" si="32"/>
        <v>0</v>
      </c>
      <c r="J43" s="257">
        <f t="shared" si="32"/>
        <v>13065</v>
      </c>
      <c r="K43" s="257">
        <f t="shared" si="32"/>
        <v>8976.08</v>
      </c>
      <c r="L43" s="257">
        <f t="shared" si="32"/>
        <v>7308.32</v>
      </c>
      <c r="M43" s="257">
        <f t="shared" si="32"/>
        <v>7308.32</v>
      </c>
      <c r="N43" s="257">
        <f t="shared" si="32"/>
        <v>3142.2</v>
      </c>
      <c r="O43" s="257">
        <f t="shared" si="32"/>
        <v>3142.2</v>
      </c>
      <c r="P43" s="257">
        <f t="shared" si="32"/>
        <v>3142.2</v>
      </c>
    </row>
    <row r="44" spans="1:16">
      <c r="A44" s="7">
        <f t="shared" si="4"/>
        <v>35</v>
      </c>
      <c r="B44" s="497"/>
      <c r="C44" s="511"/>
      <c r="D44" s="111" t="s">
        <v>336</v>
      </c>
      <c r="E44" s="9"/>
      <c r="F44" s="453"/>
      <c r="G44" s="476">
        <f t="shared" si="32"/>
        <v>9393.8790413596234</v>
      </c>
      <c r="H44" s="10">
        <f t="shared" si="32"/>
        <v>283000</v>
      </c>
      <c r="I44" s="258">
        <f t="shared" si="32"/>
        <v>0</v>
      </c>
      <c r="J44" s="258">
        <f t="shared" si="32"/>
        <v>13065</v>
      </c>
      <c r="K44" s="258">
        <f t="shared" si="32"/>
        <v>8976.08</v>
      </c>
      <c r="L44" s="258">
        <f t="shared" si="32"/>
        <v>7308.32</v>
      </c>
      <c r="M44" s="258">
        <f t="shared" si="32"/>
        <v>7308.32</v>
      </c>
      <c r="N44" s="258">
        <f t="shared" si="32"/>
        <v>3142.2</v>
      </c>
      <c r="O44" s="258">
        <f t="shared" si="32"/>
        <v>3142.2</v>
      </c>
      <c r="P44" s="258">
        <f t="shared" si="32"/>
        <v>3142.2</v>
      </c>
    </row>
    <row r="45" spans="1:16">
      <c r="A45" s="7">
        <f t="shared" si="4"/>
        <v>36</v>
      </c>
      <c r="B45" s="497"/>
      <c r="C45" s="247" t="s">
        <v>337</v>
      </c>
      <c r="D45" s="113" t="s">
        <v>338</v>
      </c>
      <c r="E45" s="113"/>
      <c r="F45" s="490"/>
      <c r="G45" s="477">
        <f>SUM(G46:G51)</f>
        <v>9393.8790413596234</v>
      </c>
      <c r="H45" s="115">
        <f>SUM(H46:H51)</f>
        <v>283000</v>
      </c>
      <c r="I45" s="259">
        <f>I46</f>
        <v>0</v>
      </c>
      <c r="J45" s="259">
        <f t="shared" ref="J45:P45" si="33">J46</f>
        <v>13065</v>
      </c>
      <c r="K45" s="259">
        <f t="shared" si="33"/>
        <v>8976.08</v>
      </c>
      <c r="L45" s="259">
        <f t="shared" si="33"/>
        <v>7308.32</v>
      </c>
      <c r="M45" s="259">
        <f t="shared" si="33"/>
        <v>7308.32</v>
      </c>
      <c r="N45" s="259">
        <f t="shared" si="33"/>
        <v>3142.2</v>
      </c>
      <c r="O45" s="259">
        <f t="shared" si="33"/>
        <v>3142.2</v>
      </c>
      <c r="P45" s="259">
        <f t="shared" si="33"/>
        <v>3142.2</v>
      </c>
    </row>
    <row r="46" spans="1:16">
      <c r="A46" s="7">
        <f t="shared" si="4"/>
        <v>37</v>
      </c>
      <c r="B46" s="497"/>
      <c r="C46" s="233">
        <v>821004</v>
      </c>
      <c r="D46" s="696" t="s">
        <v>338</v>
      </c>
      <c r="E46" s="696"/>
      <c r="F46" s="697"/>
      <c r="G46" s="515">
        <f>H46/30.126</f>
        <v>3651.3310761468497</v>
      </c>
      <c r="H46" s="108">
        <v>110000</v>
      </c>
      <c r="I46" s="263">
        <v>0</v>
      </c>
      <c r="J46" s="263">
        <v>13065</v>
      </c>
      <c r="K46" s="263">
        <v>8976.08</v>
      </c>
      <c r="L46" s="263">
        <v>7308.32</v>
      </c>
      <c r="M46" s="263">
        <v>7308.32</v>
      </c>
      <c r="N46" s="263">
        <v>3142.2</v>
      </c>
      <c r="O46" s="263">
        <v>3142.2</v>
      </c>
      <c r="P46" s="263">
        <v>3142.2</v>
      </c>
    </row>
    <row r="47" spans="1:16">
      <c r="A47" s="7">
        <f t="shared" si="4"/>
        <v>38</v>
      </c>
      <c r="B47" s="502" t="s">
        <v>161</v>
      </c>
      <c r="C47" s="509" t="s">
        <v>216</v>
      </c>
      <c r="D47" s="240"/>
      <c r="E47" s="240"/>
      <c r="F47" s="491"/>
      <c r="G47" s="485">
        <f t="shared" ref="G47:P48" si="34">SUM(G48)</f>
        <v>1726.0837814512381</v>
      </c>
      <c r="H47" s="49">
        <f t="shared" si="34"/>
        <v>52000</v>
      </c>
      <c r="I47" s="261">
        <f t="shared" si="34"/>
        <v>9276.5600000000013</v>
      </c>
      <c r="J47" s="261">
        <f t="shared" si="34"/>
        <v>1625.36</v>
      </c>
      <c r="K47" s="261">
        <f t="shared" si="34"/>
        <v>1246.3800000000001</v>
      </c>
      <c r="L47" s="261">
        <f t="shared" si="34"/>
        <v>2105</v>
      </c>
      <c r="M47" s="261">
        <f t="shared" si="34"/>
        <v>2105</v>
      </c>
      <c r="N47" s="261">
        <f t="shared" si="34"/>
        <v>2093</v>
      </c>
      <c r="O47" s="261">
        <f t="shared" si="34"/>
        <v>2168.5</v>
      </c>
      <c r="P47" s="261">
        <f t="shared" si="34"/>
        <v>2175.5</v>
      </c>
    </row>
    <row r="48" spans="1:16">
      <c r="A48" s="7">
        <f t="shared" si="4"/>
        <v>39</v>
      </c>
      <c r="B48" s="504"/>
      <c r="C48" s="175"/>
      <c r="D48" s="506" t="s">
        <v>123</v>
      </c>
      <c r="E48" s="494"/>
      <c r="F48" s="495"/>
      <c r="G48" s="476">
        <f t="shared" si="34"/>
        <v>1726.0837814512381</v>
      </c>
      <c r="H48" s="10">
        <f t="shared" si="34"/>
        <v>52000</v>
      </c>
      <c r="I48" s="258">
        <f t="shared" si="34"/>
        <v>9276.5600000000013</v>
      </c>
      <c r="J48" s="258">
        <f t="shared" si="34"/>
        <v>1625.36</v>
      </c>
      <c r="K48" s="258">
        <f t="shared" si="34"/>
        <v>1246.3800000000001</v>
      </c>
      <c r="L48" s="258">
        <f t="shared" si="34"/>
        <v>2105</v>
      </c>
      <c r="M48" s="258">
        <f t="shared" si="34"/>
        <v>2105</v>
      </c>
      <c r="N48" s="258">
        <f t="shared" si="34"/>
        <v>2093</v>
      </c>
      <c r="O48" s="258">
        <f t="shared" si="34"/>
        <v>2168.5</v>
      </c>
      <c r="P48" s="258">
        <f t="shared" si="34"/>
        <v>2175.5</v>
      </c>
    </row>
    <row r="49" spans="1:16">
      <c r="A49" s="7">
        <f t="shared" si="4"/>
        <v>40</v>
      </c>
      <c r="B49" s="496"/>
      <c r="C49" s="247" t="s">
        <v>73</v>
      </c>
      <c r="D49" s="113" t="s">
        <v>220</v>
      </c>
      <c r="E49" s="113"/>
      <c r="F49" s="490"/>
      <c r="G49" s="486">
        <f t="shared" ref="G49:H49" si="35">SUM(G51:G61)</f>
        <v>1726.0837814512381</v>
      </c>
      <c r="H49" s="185">
        <f t="shared" si="35"/>
        <v>52000</v>
      </c>
      <c r="I49" s="262">
        <f>SUM(I50:I57)</f>
        <v>9276.5600000000013</v>
      </c>
      <c r="J49" s="262">
        <f t="shared" ref="J49:O49" si="36">SUM(J50:J57)</f>
        <v>1625.36</v>
      </c>
      <c r="K49" s="262">
        <f t="shared" si="36"/>
        <v>1246.3800000000001</v>
      </c>
      <c r="L49" s="262">
        <f t="shared" si="36"/>
        <v>2105</v>
      </c>
      <c r="M49" s="262">
        <f t="shared" ref="M49" si="37">SUM(M50:M57)</f>
        <v>2105</v>
      </c>
      <c r="N49" s="262">
        <f t="shared" si="36"/>
        <v>2093</v>
      </c>
      <c r="O49" s="262">
        <f t="shared" si="36"/>
        <v>2168.5</v>
      </c>
      <c r="P49" s="262">
        <f t="shared" ref="P49" si="38">SUM(P50:P57)</f>
        <v>2175.5</v>
      </c>
    </row>
    <row r="50" spans="1:16">
      <c r="A50" s="7">
        <f t="shared" si="4"/>
        <v>41</v>
      </c>
      <c r="B50" s="496"/>
      <c r="C50" s="508" t="s">
        <v>316</v>
      </c>
      <c r="D50" s="699" t="s">
        <v>317</v>
      </c>
      <c r="E50" s="699"/>
      <c r="F50" s="700"/>
      <c r="G50" s="516"/>
      <c r="H50" s="481"/>
      <c r="I50" s="482">
        <v>3.2</v>
      </c>
      <c r="J50" s="482">
        <v>0</v>
      </c>
      <c r="K50" s="482">
        <v>3.69</v>
      </c>
      <c r="L50" s="482">
        <v>4</v>
      </c>
      <c r="M50" s="482">
        <v>4</v>
      </c>
      <c r="N50" s="482">
        <v>5</v>
      </c>
      <c r="O50" s="482">
        <v>5.5</v>
      </c>
      <c r="P50" s="482">
        <v>5.5</v>
      </c>
    </row>
    <row r="51" spans="1:16">
      <c r="A51" s="7">
        <f t="shared" si="4"/>
        <v>42</v>
      </c>
      <c r="B51" s="497" t="s">
        <v>0</v>
      </c>
      <c r="C51" s="233">
        <v>632001</v>
      </c>
      <c r="D51" s="702" t="s">
        <v>56</v>
      </c>
      <c r="E51" s="702"/>
      <c r="F51" s="706"/>
      <c r="G51" s="515">
        <f>H51/30.126</f>
        <v>564.29662085905863</v>
      </c>
      <c r="H51" s="181">
        <v>17000</v>
      </c>
      <c r="I51" s="263">
        <v>637.45000000000005</v>
      </c>
      <c r="J51" s="263">
        <v>683.28</v>
      </c>
      <c r="K51" s="263">
        <v>278.06</v>
      </c>
      <c r="L51" s="263">
        <v>685</v>
      </c>
      <c r="M51" s="263">
        <v>685</v>
      </c>
      <c r="N51" s="263">
        <v>695</v>
      </c>
      <c r="O51" s="263">
        <v>715</v>
      </c>
      <c r="P51" s="263">
        <v>725</v>
      </c>
    </row>
    <row r="52" spans="1:16">
      <c r="A52" s="7">
        <f t="shared" si="4"/>
        <v>43</v>
      </c>
      <c r="B52" s="498"/>
      <c r="C52" s="233">
        <v>632002</v>
      </c>
      <c r="D52" s="702" t="s">
        <v>261</v>
      </c>
      <c r="E52" s="702"/>
      <c r="F52" s="706"/>
      <c r="G52" s="515">
        <f>H52/30.126</f>
        <v>165.96959437031134</v>
      </c>
      <c r="H52" s="181">
        <v>5000</v>
      </c>
      <c r="I52" s="263">
        <v>100.57</v>
      </c>
      <c r="J52" s="263">
        <v>89.28</v>
      </c>
      <c r="K52" s="263">
        <v>62.29</v>
      </c>
      <c r="L52" s="263">
        <v>256</v>
      </c>
      <c r="M52" s="263">
        <v>256</v>
      </c>
      <c r="N52" s="263">
        <v>258</v>
      </c>
      <c r="O52" s="263">
        <v>263</v>
      </c>
      <c r="P52" s="263">
        <v>270</v>
      </c>
    </row>
    <row r="53" spans="1:16">
      <c r="A53" s="7">
        <f t="shared" si="4"/>
        <v>44</v>
      </c>
      <c r="B53" s="498"/>
      <c r="C53" s="233">
        <v>633006</v>
      </c>
      <c r="D53" s="702" t="s">
        <v>255</v>
      </c>
      <c r="E53" s="702"/>
      <c r="F53" s="706"/>
      <c r="G53" s="515">
        <f>H53/30.126</f>
        <v>497.90878311093405</v>
      </c>
      <c r="H53" s="181">
        <v>15000</v>
      </c>
      <c r="I53" s="263">
        <v>348.81</v>
      </c>
      <c r="J53" s="263">
        <v>258.89</v>
      </c>
      <c r="K53" s="263">
        <v>96.5</v>
      </c>
      <c r="L53" s="263">
        <v>360</v>
      </c>
      <c r="M53" s="263">
        <v>360</v>
      </c>
      <c r="N53" s="263">
        <v>350</v>
      </c>
      <c r="O53" s="263">
        <v>370</v>
      </c>
      <c r="P53" s="263">
        <v>390</v>
      </c>
    </row>
    <row r="54" spans="1:16">
      <c r="A54" s="7">
        <f t="shared" si="4"/>
        <v>45</v>
      </c>
      <c r="B54" s="498"/>
      <c r="C54" s="233">
        <v>633006</v>
      </c>
      <c r="D54" s="702" t="s">
        <v>262</v>
      </c>
      <c r="E54" s="702"/>
      <c r="F54" s="706"/>
      <c r="G54" s="515">
        <f>H54/30.126</f>
        <v>497.90878311093405</v>
      </c>
      <c r="H54" s="181">
        <v>15000</v>
      </c>
      <c r="I54" s="263">
        <v>0</v>
      </c>
      <c r="J54" s="263">
        <v>0</v>
      </c>
      <c r="K54" s="263">
        <v>47.62</v>
      </c>
      <c r="L54" s="263">
        <v>100</v>
      </c>
      <c r="M54" s="263">
        <v>100</v>
      </c>
      <c r="N54" s="263">
        <v>50</v>
      </c>
      <c r="O54" s="263">
        <v>50</v>
      </c>
      <c r="P54" s="263">
        <v>50</v>
      </c>
    </row>
    <row r="55" spans="1:16">
      <c r="A55" s="7">
        <f t="shared" si="4"/>
        <v>46</v>
      </c>
      <c r="B55" s="498"/>
      <c r="C55" s="233">
        <v>633016</v>
      </c>
      <c r="D55" s="702" t="s">
        <v>41</v>
      </c>
      <c r="E55" s="702"/>
      <c r="F55" s="706"/>
      <c r="G55" s="515"/>
      <c r="H55" s="181"/>
      <c r="I55" s="263">
        <v>922.33</v>
      </c>
      <c r="J55" s="263">
        <v>171.7</v>
      </c>
      <c r="K55" s="263">
        <v>264.81</v>
      </c>
      <c r="L55" s="263">
        <v>180</v>
      </c>
      <c r="M55" s="263">
        <v>180</v>
      </c>
      <c r="N55" s="263">
        <v>195</v>
      </c>
      <c r="O55" s="263">
        <v>215</v>
      </c>
      <c r="P55" s="263">
        <v>215</v>
      </c>
    </row>
    <row r="56" spans="1:16">
      <c r="A56" s="7">
        <f t="shared" si="4"/>
        <v>47</v>
      </c>
      <c r="B56" s="498"/>
      <c r="C56" s="233">
        <v>635006</v>
      </c>
      <c r="D56" s="702" t="s">
        <v>263</v>
      </c>
      <c r="E56" s="702"/>
      <c r="F56" s="706"/>
      <c r="G56" s="515"/>
      <c r="H56" s="181"/>
      <c r="I56" s="263">
        <v>6860.1</v>
      </c>
      <c r="J56" s="263">
        <v>422.21</v>
      </c>
      <c r="K56" s="263">
        <v>31.41</v>
      </c>
      <c r="L56" s="263">
        <v>320</v>
      </c>
      <c r="M56" s="263">
        <v>320</v>
      </c>
      <c r="N56" s="263">
        <v>340</v>
      </c>
      <c r="O56" s="263">
        <v>350</v>
      </c>
      <c r="P56" s="263">
        <v>320</v>
      </c>
    </row>
    <row r="57" spans="1:16">
      <c r="A57" s="7">
        <f t="shared" si="4"/>
        <v>48</v>
      </c>
      <c r="B57" s="498"/>
      <c r="C57" s="233">
        <v>637027</v>
      </c>
      <c r="D57" s="390" t="s">
        <v>326</v>
      </c>
      <c r="E57" s="390"/>
      <c r="F57" s="391"/>
      <c r="G57" s="515"/>
      <c r="H57" s="181"/>
      <c r="I57" s="263">
        <v>404.1</v>
      </c>
      <c r="J57" s="263">
        <v>0</v>
      </c>
      <c r="K57" s="263">
        <v>462</v>
      </c>
      <c r="L57" s="263">
        <v>200</v>
      </c>
      <c r="M57" s="263">
        <v>200</v>
      </c>
      <c r="N57" s="263">
        <v>200</v>
      </c>
      <c r="O57" s="263">
        <v>200</v>
      </c>
      <c r="P57" s="263">
        <v>200</v>
      </c>
    </row>
    <row r="58" spans="1:16">
      <c r="A58" s="7">
        <f t="shared" si="4"/>
        <v>49</v>
      </c>
      <c r="B58" s="505" t="s">
        <v>327</v>
      </c>
      <c r="C58" s="509" t="s">
        <v>328</v>
      </c>
      <c r="D58" s="240"/>
      <c r="E58" s="240"/>
      <c r="F58" s="491"/>
      <c r="G58" s="485">
        <f t="shared" ref="G58:P59" si="39">SUM(G59)</f>
        <v>0</v>
      </c>
      <c r="H58" s="49">
        <f t="shared" si="39"/>
        <v>0</v>
      </c>
      <c r="I58" s="261">
        <f t="shared" si="39"/>
        <v>3675</v>
      </c>
      <c r="J58" s="261">
        <f t="shared" si="39"/>
        <v>0</v>
      </c>
      <c r="K58" s="261">
        <f t="shared" si="39"/>
        <v>0</v>
      </c>
      <c r="L58" s="261">
        <f t="shared" si="39"/>
        <v>0</v>
      </c>
      <c r="M58" s="261">
        <f t="shared" si="39"/>
        <v>0</v>
      </c>
      <c r="N58" s="261">
        <f t="shared" si="39"/>
        <v>0</v>
      </c>
      <c r="O58" s="261">
        <f t="shared" si="39"/>
        <v>0</v>
      </c>
      <c r="P58" s="261">
        <f t="shared" si="39"/>
        <v>0</v>
      </c>
    </row>
    <row r="59" spans="1:16">
      <c r="A59" s="7">
        <f t="shared" si="4"/>
        <v>50</v>
      </c>
      <c r="B59" s="504"/>
      <c r="C59" s="175"/>
      <c r="D59" s="506" t="s">
        <v>123</v>
      </c>
      <c r="E59" s="494"/>
      <c r="F59" s="495"/>
      <c r="G59" s="476">
        <f t="shared" si="39"/>
        <v>0</v>
      </c>
      <c r="H59" s="10">
        <f t="shared" si="39"/>
        <v>0</v>
      </c>
      <c r="I59" s="258">
        <f t="shared" si="39"/>
        <v>3675</v>
      </c>
      <c r="J59" s="258">
        <f t="shared" si="39"/>
        <v>0</v>
      </c>
      <c r="K59" s="258">
        <f t="shared" si="39"/>
        <v>0</v>
      </c>
      <c r="L59" s="258">
        <f t="shared" si="39"/>
        <v>0</v>
      </c>
      <c r="M59" s="258">
        <f t="shared" si="39"/>
        <v>0</v>
      </c>
      <c r="N59" s="258">
        <f t="shared" si="39"/>
        <v>0</v>
      </c>
      <c r="O59" s="258">
        <f t="shared" si="39"/>
        <v>0</v>
      </c>
      <c r="P59" s="258">
        <f t="shared" si="39"/>
        <v>0</v>
      </c>
    </row>
    <row r="60" spans="1:16">
      <c r="A60" s="7">
        <f t="shared" si="4"/>
        <v>51</v>
      </c>
      <c r="B60" s="496"/>
      <c r="C60" s="247" t="s">
        <v>76</v>
      </c>
      <c r="D60" s="113" t="s">
        <v>329</v>
      </c>
      <c r="E60" s="113"/>
      <c r="F60" s="490"/>
      <c r="G60" s="486">
        <f t="shared" ref="G60:H60" si="40">SUM(G62:G72)</f>
        <v>0</v>
      </c>
      <c r="H60" s="185">
        <f t="shared" si="40"/>
        <v>0</v>
      </c>
      <c r="I60" s="262">
        <f>SUM(I61:I61)</f>
        <v>3675</v>
      </c>
      <c r="J60" s="262">
        <f t="shared" ref="J60:P60" si="41">SUM(J61:J61)</f>
        <v>0</v>
      </c>
      <c r="K60" s="262">
        <f t="shared" si="41"/>
        <v>0</v>
      </c>
      <c r="L60" s="262">
        <f t="shared" si="41"/>
        <v>0</v>
      </c>
      <c r="M60" s="262">
        <f t="shared" si="41"/>
        <v>0</v>
      </c>
      <c r="N60" s="262">
        <f t="shared" si="41"/>
        <v>0</v>
      </c>
      <c r="O60" s="262">
        <f t="shared" si="41"/>
        <v>0</v>
      </c>
      <c r="P60" s="262">
        <f t="shared" si="41"/>
        <v>0</v>
      </c>
    </row>
    <row r="61" spans="1:16" ht="13.5" thickBot="1">
      <c r="A61" s="122">
        <f t="shared" si="4"/>
        <v>52</v>
      </c>
      <c r="B61" s="499"/>
      <c r="C61" s="521" t="s">
        <v>330</v>
      </c>
      <c r="D61" s="730" t="s">
        <v>331</v>
      </c>
      <c r="E61" s="730"/>
      <c r="F61" s="731"/>
      <c r="G61" s="516"/>
      <c r="H61" s="481"/>
      <c r="I61" s="488">
        <v>3675</v>
      </c>
      <c r="J61" s="488">
        <v>0</v>
      </c>
      <c r="K61" s="488">
        <v>0</v>
      </c>
      <c r="L61" s="488">
        <v>0</v>
      </c>
      <c r="M61" s="488">
        <v>0</v>
      </c>
      <c r="N61" s="488">
        <v>0</v>
      </c>
      <c r="O61" s="488">
        <v>0</v>
      </c>
      <c r="P61" s="488">
        <v>0</v>
      </c>
    </row>
    <row r="62" spans="1:16">
      <c r="D62" s="180"/>
      <c r="E62" s="180"/>
      <c r="F62" s="180"/>
      <c r="G62" s="183"/>
      <c r="I62" s="183"/>
      <c r="J62" s="182"/>
      <c r="L62" s="184"/>
      <c r="M62" s="182"/>
    </row>
    <row r="63" spans="1:16">
      <c r="I63" s="180"/>
    </row>
    <row r="64" spans="1:16" s="206" customFormat="1">
      <c r="H64" s="207"/>
      <c r="J64" s="207"/>
      <c r="L64" s="207"/>
      <c r="M64" s="207"/>
    </row>
    <row r="65" spans="7:13" s="206" customFormat="1">
      <c r="H65" s="207"/>
      <c r="J65" s="207"/>
      <c r="L65" s="207"/>
      <c r="M65" s="207"/>
    </row>
    <row r="66" spans="7:13" s="206" customFormat="1">
      <c r="H66" s="207"/>
      <c r="J66" s="207"/>
      <c r="L66" s="207"/>
      <c r="M66" s="207"/>
    </row>
    <row r="67" spans="7:13" s="206" customFormat="1">
      <c r="G67" s="726"/>
      <c r="H67" s="726"/>
      <c r="I67" s="726"/>
      <c r="J67" s="726"/>
      <c r="K67" s="726"/>
      <c r="L67" s="726"/>
      <c r="M67" s="640"/>
    </row>
    <row r="68" spans="7:13" s="206" customFormat="1">
      <c r="G68" s="208"/>
      <c r="H68" s="209"/>
      <c r="I68" s="208"/>
      <c r="J68" s="209"/>
      <c r="K68" s="208"/>
      <c r="L68" s="209"/>
      <c r="M68" s="209"/>
    </row>
    <row r="69" spans="7:13" s="206" customFormat="1">
      <c r="G69" s="208"/>
      <c r="H69" s="209"/>
      <c r="I69" s="208"/>
      <c r="J69" s="209"/>
      <c r="K69" s="208"/>
      <c r="L69" s="209"/>
      <c r="M69" s="209"/>
    </row>
    <row r="70" spans="7:13" s="206" customFormat="1">
      <c r="G70" s="210"/>
      <c r="H70" s="211"/>
      <c r="I70" s="210"/>
      <c r="J70" s="211"/>
      <c r="K70" s="210"/>
      <c r="L70" s="211"/>
      <c r="M70" s="211"/>
    </row>
    <row r="71" spans="7:13" s="206" customFormat="1">
      <c r="G71" s="212"/>
      <c r="H71" s="213"/>
      <c r="I71" s="212"/>
      <c r="J71" s="213"/>
      <c r="K71" s="212"/>
      <c r="L71" s="213"/>
      <c r="M71" s="213"/>
    </row>
    <row r="72" spans="7:13" s="206" customFormat="1">
      <c r="G72" s="214"/>
      <c r="H72" s="215"/>
      <c r="I72" s="214"/>
      <c r="J72" s="215"/>
      <c r="K72" s="214"/>
      <c r="L72" s="215"/>
      <c r="M72" s="215"/>
    </row>
    <row r="73" spans="7:13" s="206" customFormat="1">
      <c r="G73" s="214"/>
      <c r="H73" s="216"/>
      <c r="I73" s="217"/>
      <c r="J73" s="215"/>
      <c r="K73" s="214"/>
      <c r="L73" s="215"/>
      <c r="M73" s="215"/>
    </row>
    <row r="74" spans="7:13" s="206" customFormat="1">
      <c r="G74" s="214"/>
      <c r="H74" s="215"/>
      <c r="I74" s="214"/>
      <c r="J74" s="215"/>
      <c r="K74" s="214"/>
      <c r="L74" s="215"/>
      <c r="M74" s="215"/>
    </row>
    <row r="75" spans="7:13" s="206" customFormat="1">
      <c r="G75" s="218"/>
      <c r="H75" s="219"/>
      <c r="I75" s="218"/>
      <c r="J75" s="219"/>
      <c r="K75" s="218"/>
      <c r="L75" s="219"/>
      <c r="M75" s="219"/>
    </row>
    <row r="76" spans="7:13" s="206" customFormat="1">
      <c r="G76" s="220"/>
      <c r="H76" s="221"/>
      <c r="I76" s="220"/>
      <c r="J76" s="221"/>
      <c r="K76" s="220"/>
      <c r="L76" s="221"/>
      <c r="M76" s="221"/>
    </row>
    <row r="77" spans="7:13" s="206" customFormat="1">
      <c r="G77" s="222"/>
      <c r="H77" s="223"/>
      <c r="I77" s="222"/>
      <c r="J77" s="223"/>
      <c r="K77" s="222"/>
      <c r="L77" s="223"/>
      <c r="M77" s="223"/>
    </row>
    <row r="78" spans="7:13" s="206" customFormat="1">
      <c r="G78" s="224"/>
      <c r="H78" s="225"/>
      <c r="I78" s="226"/>
      <c r="J78" s="225"/>
      <c r="K78" s="224"/>
      <c r="L78" s="225"/>
      <c r="M78" s="225"/>
    </row>
    <row r="79" spans="7:13" s="206" customFormat="1">
      <c r="G79" s="224"/>
      <c r="H79" s="225"/>
      <c r="I79" s="226"/>
      <c r="J79" s="225"/>
      <c r="K79" s="224"/>
      <c r="L79" s="225"/>
      <c r="M79" s="225"/>
    </row>
    <row r="80" spans="7:13" s="206" customFormat="1">
      <c r="G80" s="224"/>
      <c r="H80" s="225"/>
      <c r="I80" s="226"/>
      <c r="J80" s="225"/>
      <c r="K80" s="224"/>
      <c r="L80" s="225"/>
      <c r="M80" s="225"/>
    </row>
    <row r="81" spans="7:13" s="206" customFormat="1">
      <c r="G81" s="224"/>
      <c r="H81" s="225"/>
      <c r="I81" s="226"/>
      <c r="J81" s="225"/>
      <c r="K81" s="224"/>
      <c r="L81" s="225"/>
      <c r="M81" s="225"/>
    </row>
    <row r="82" spans="7:13" s="206" customFormat="1">
      <c r="G82" s="227"/>
      <c r="H82" s="228"/>
      <c r="I82" s="227"/>
      <c r="J82" s="228"/>
      <c r="K82" s="227"/>
      <c r="L82" s="228"/>
      <c r="M82" s="228"/>
    </row>
    <row r="83" spans="7:13" s="206" customFormat="1">
      <c r="G83" s="227"/>
      <c r="H83" s="228"/>
      <c r="I83" s="227"/>
      <c r="J83" s="228"/>
      <c r="K83" s="227"/>
      <c r="L83" s="228"/>
      <c r="M83" s="228"/>
    </row>
    <row r="84" spans="7:13" s="206" customFormat="1">
      <c r="G84" s="220"/>
      <c r="H84" s="221"/>
      <c r="I84" s="220"/>
      <c r="J84" s="221"/>
      <c r="K84" s="220"/>
      <c r="L84" s="221"/>
      <c r="M84" s="221"/>
    </row>
    <row r="85" spans="7:13" s="206" customFormat="1">
      <c r="G85" s="222"/>
      <c r="H85" s="223"/>
      <c r="I85" s="222"/>
      <c r="J85" s="223"/>
      <c r="K85" s="222"/>
      <c r="L85" s="223"/>
      <c r="M85" s="223"/>
    </row>
    <row r="86" spans="7:13" s="206" customFormat="1">
      <c r="G86" s="224"/>
      <c r="H86" s="225"/>
      <c r="I86" s="226"/>
      <c r="J86" s="225"/>
      <c r="K86" s="224"/>
      <c r="L86" s="225"/>
      <c r="M86" s="225"/>
    </row>
    <row r="87" spans="7:13" s="206" customFormat="1">
      <c r="G87" s="224"/>
      <c r="H87" s="225"/>
      <c r="I87" s="226"/>
      <c r="J87" s="225"/>
      <c r="K87" s="224"/>
      <c r="L87" s="225"/>
      <c r="M87" s="225"/>
    </row>
    <row r="88" spans="7:13" s="206" customFormat="1">
      <c r="G88" s="224"/>
      <c r="H88" s="225"/>
      <c r="I88" s="226"/>
      <c r="J88" s="225"/>
      <c r="K88" s="224"/>
      <c r="L88" s="225"/>
      <c r="M88" s="225"/>
    </row>
    <row r="89" spans="7:13" s="206" customFormat="1">
      <c r="G89" s="224"/>
      <c r="H89" s="225"/>
      <c r="I89" s="226"/>
      <c r="J89" s="225"/>
      <c r="K89" s="224"/>
      <c r="L89" s="225"/>
      <c r="M89" s="225"/>
    </row>
    <row r="90" spans="7:13" s="206" customFormat="1">
      <c r="G90" s="224"/>
      <c r="H90" s="225"/>
      <c r="I90" s="226"/>
      <c r="J90" s="225"/>
      <c r="K90" s="224"/>
      <c r="L90" s="225"/>
      <c r="M90" s="225"/>
    </row>
    <row r="91" spans="7:13" s="206" customFormat="1">
      <c r="G91" s="224"/>
      <c r="H91" s="225"/>
      <c r="I91" s="226"/>
      <c r="J91" s="225"/>
      <c r="K91" s="224"/>
      <c r="L91" s="225"/>
      <c r="M91" s="225"/>
    </row>
    <row r="92" spans="7:13" s="206" customFormat="1">
      <c r="G92" s="227"/>
      <c r="H92" s="228"/>
      <c r="I92" s="227"/>
      <c r="J92" s="228"/>
      <c r="K92" s="227"/>
      <c r="L92" s="228"/>
      <c r="M92" s="228"/>
    </row>
    <row r="93" spans="7:13" s="206" customFormat="1">
      <c r="G93" s="220"/>
      <c r="H93" s="221"/>
      <c r="I93" s="220"/>
      <c r="J93" s="221"/>
      <c r="K93" s="220"/>
      <c r="L93" s="221"/>
      <c r="M93" s="221"/>
    </row>
    <row r="94" spans="7:13" s="206" customFormat="1">
      <c r="G94" s="222"/>
      <c r="H94" s="223"/>
      <c r="I94" s="222"/>
      <c r="J94" s="223"/>
      <c r="K94" s="222"/>
      <c r="L94" s="223"/>
      <c r="M94" s="223"/>
    </row>
    <row r="95" spans="7:13" s="206" customFormat="1">
      <c r="G95" s="224"/>
      <c r="H95" s="225"/>
      <c r="I95" s="226"/>
      <c r="J95" s="225"/>
      <c r="K95" s="224"/>
      <c r="L95" s="225"/>
      <c r="M95" s="225"/>
    </row>
    <row r="96" spans="7:13" s="206" customFormat="1">
      <c r="G96" s="227"/>
      <c r="H96" s="228"/>
      <c r="I96" s="227"/>
      <c r="J96" s="228"/>
      <c r="K96" s="227"/>
      <c r="L96" s="228"/>
      <c r="M96" s="228"/>
    </row>
    <row r="97" spans="7:13" s="206" customFormat="1">
      <c r="G97" s="220"/>
      <c r="H97" s="221"/>
      <c r="I97" s="220"/>
      <c r="J97" s="221"/>
      <c r="K97" s="220"/>
      <c r="L97" s="221"/>
      <c r="M97" s="221"/>
    </row>
    <row r="98" spans="7:13" s="206" customFormat="1">
      <c r="G98" s="229"/>
      <c r="H98" s="230"/>
      <c r="I98" s="229"/>
      <c r="J98" s="230"/>
      <c r="K98" s="229"/>
      <c r="L98" s="230"/>
      <c r="M98" s="230"/>
    </row>
    <row r="99" spans="7:13" s="206" customFormat="1">
      <c r="G99" s="224"/>
      <c r="H99" s="225"/>
      <c r="I99" s="226"/>
      <c r="J99" s="225"/>
      <c r="K99" s="224"/>
      <c r="L99" s="225"/>
      <c r="M99" s="225"/>
    </row>
    <row r="100" spans="7:13" s="206" customFormat="1">
      <c r="G100" s="224"/>
      <c r="H100" s="225"/>
      <c r="I100" s="226"/>
      <c r="J100" s="225"/>
      <c r="K100" s="224"/>
      <c r="L100" s="225"/>
      <c r="M100" s="225"/>
    </row>
    <row r="101" spans="7:13" s="206" customFormat="1">
      <c r="G101" s="224"/>
      <c r="H101" s="225"/>
      <c r="I101" s="226"/>
      <c r="J101" s="225"/>
      <c r="K101" s="224"/>
      <c r="L101" s="225"/>
      <c r="M101" s="225"/>
    </row>
    <row r="102" spans="7:13" s="206" customFormat="1">
      <c r="G102" s="224"/>
      <c r="H102" s="225"/>
      <c r="I102" s="226"/>
      <c r="J102" s="225"/>
      <c r="K102" s="224"/>
      <c r="L102" s="225"/>
      <c r="M102" s="225"/>
    </row>
    <row r="103" spans="7:13" s="206" customFormat="1">
      <c r="G103" s="224"/>
      <c r="H103" s="225"/>
      <c r="I103" s="226"/>
      <c r="J103" s="225"/>
      <c r="K103" s="224"/>
      <c r="L103" s="225"/>
      <c r="M103" s="225"/>
    </row>
  </sheetData>
  <mergeCells count="29">
    <mergeCell ref="D4:E7"/>
    <mergeCell ref="G4:H4"/>
    <mergeCell ref="D61:F61"/>
    <mergeCell ref="D51:F51"/>
    <mergeCell ref="D52:F52"/>
    <mergeCell ref="D53:F53"/>
    <mergeCell ref="D54:F54"/>
    <mergeCell ref="D16:F16"/>
    <mergeCell ref="D15:F15"/>
    <mergeCell ref="D27:F27"/>
    <mergeCell ref="D24:F24"/>
    <mergeCell ref="D25:F25"/>
    <mergeCell ref="D26:F26"/>
    <mergeCell ref="D29:F29"/>
    <mergeCell ref="D37:F37"/>
    <mergeCell ref="G67:H67"/>
    <mergeCell ref="I67:J67"/>
    <mergeCell ref="K67:L67"/>
    <mergeCell ref="D17:F17"/>
    <mergeCell ref="D18:F18"/>
    <mergeCell ref="D19:F19"/>
    <mergeCell ref="D42:F42"/>
    <mergeCell ref="D50:F50"/>
    <mergeCell ref="D55:F55"/>
    <mergeCell ref="D56:F56"/>
    <mergeCell ref="D35:F35"/>
    <mergeCell ref="D46:F46"/>
    <mergeCell ref="D31:F31"/>
    <mergeCell ref="D30:F30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C15 C50 C61" numberStoredAsText="1"/>
    <ignoredError sqref="C23 C49 C34 C45" twoDigitTextYear="1"/>
    <ignoredError sqref="N14:O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2:S51"/>
  <sheetViews>
    <sheetView topLeftCell="A22" workbookViewId="0">
      <selection activeCell="M54" sqref="M54"/>
    </sheetView>
  </sheetViews>
  <sheetFormatPr defaultRowHeight="12.75"/>
  <cols>
    <col min="1" max="1" width="3.85546875" customWidth="1"/>
    <col min="2" max="2" width="10" customWidth="1"/>
    <col min="7" max="7" width="0" hidden="1" customWidth="1"/>
    <col min="8" max="8" width="0" style="4" hidden="1" customWidth="1"/>
    <col min="9" max="9" width="10.140625" bestFit="1" customWidth="1"/>
    <col min="10" max="10" width="10.140625" style="4" bestFit="1" customWidth="1"/>
    <col min="11" max="11" width="10.28515625" bestFit="1" customWidth="1"/>
    <col min="12" max="12" width="10.140625" style="4" bestFit="1" customWidth="1"/>
    <col min="13" max="13" width="10.140625" style="4" customWidth="1"/>
    <col min="14" max="14" width="12.5703125" bestFit="1" customWidth="1"/>
  </cols>
  <sheetData>
    <row r="2" spans="1:16" s="11" customFormat="1" ht="18">
      <c r="A2" s="11" t="s">
        <v>132</v>
      </c>
      <c r="H2" s="135"/>
      <c r="J2" s="135"/>
      <c r="K2" s="747"/>
      <c r="L2" s="135"/>
      <c r="M2" s="135"/>
    </row>
    <row r="3" spans="1:16" ht="13.5" thickBot="1"/>
    <row r="4" spans="1:16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27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250"/>
      <c r="L5" s="400"/>
      <c r="M5" s="400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250"/>
      <c r="L6" s="400"/>
      <c r="M6" s="400"/>
      <c r="N6" s="250"/>
      <c r="O6" s="250"/>
      <c r="P6" s="250"/>
    </row>
    <row r="7" spans="1:16" ht="13.5" thickBot="1">
      <c r="A7" s="16"/>
      <c r="B7" s="17"/>
      <c r="C7" s="18"/>
      <c r="D7" s="688"/>
      <c r="E7" s="689"/>
      <c r="F7" s="19"/>
      <c r="G7" s="98" t="s">
        <v>0</v>
      </c>
      <c r="H7" s="418" t="s">
        <v>0</v>
      </c>
      <c r="I7" s="487" t="s">
        <v>0</v>
      </c>
      <c r="J7" s="592" t="s">
        <v>0</v>
      </c>
      <c r="K7" s="487" t="s">
        <v>0</v>
      </c>
      <c r="L7" s="592" t="s">
        <v>0</v>
      </c>
      <c r="M7" s="592"/>
      <c r="N7" s="487" t="s">
        <v>0</v>
      </c>
      <c r="O7" s="487" t="s">
        <v>0</v>
      </c>
      <c r="P7" s="487" t="s">
        <v>0</v>
      </c>
    </row>
    <row r="8" spans="1:16" ht="15.75" thickTop="1">
      <c r="A8" s="528">
        <v>1</v>
      </c>
      <c r="B8" s="235" t="s">
        <v>221</v>
      </c>
      <c r="C8" s="236"/>
      <c r="D8" s="237"/>
      <c r="E8" s="237"/>
      <c r="F8" s="489"/>
      <c r="G8" s="99" t="e">
        <f t="shared" ref="G8:H8" si="0">SUM(G9:G10)</f>
        <v>#REF!</v>
      </c>
      <c r="H8" s="27" t="e">
        <f t="shared" si="0"/>
        <v>#REF!</v>
      </c>
      <c r="I8" s="269">
        <f>SUM(I9:I11)</f>
        <v>189363.33</v>
      </c>
      <c r="J8" s="269">
        <f t="shared" ref="J8:N8" si="1">SUM(J9:J11)</f>
        <v>156653.04</v>
      </c>
      <c r="K8" s="269">
        <f t="shared" si="1"/>
        <v>8813.35</v>
      </c>
      <c r="L8" s="269">
        <f t="shared" si="1"/>
        <v>8577</v>
      </c>
      <c r="M8" s="269">
        <f t="shared" ref="M8" si="2">SUM(M9:M11)</f>
        <v>10000</v>
      </c>
      <c r="N8" s="269">
        <f t="shared" si="1"/>
        <v>18375</v>
      </c>
      <c r="O8" s="269">
        <f>SUM(O9:O11)</f>
        <v>18417</v>
      </c>
      <c r="P8" s="269">
        <f>SUM(P9:P11)</f>
        <v>18472</v>
      </c>
    </row>
    <row r="9" spans="1:16">
      <c r="A9" s="7">
        <f>A8+1</f>
        <v>2</v>
      </c>
      <c r="B9" s="28" t="s">
        <v>113</v>
      </c>
      <c r="C9" s="29" t="s">
        <v>114</v>
      </c>
      <c r="D9" s="30"/>
      <c r="E9" s="31"/>
      <c r="F9" s="155"/>
      <c r="G9" s="100" t="e">
        <f t="shared" ref="G9:H9" si="3">SUM(G13,G21,G23,G32)</f>
        <v>#REF!</v>
      </c>
      <c r="H9" s="137" t="e">
        <f t="shared" si="3"/>
        <v>#REF!</v>
      </c>
      <c r="I9" s="253">
        <f>SUM(I13,I18,I23,I32,I36,I41)</f>
        <v>22297.31</v>
      </c>
      <c r="J9" s="253">
        <f t="shared" ref="J9:O9" si="4">SUM(J13,J18,J23,J32,J36,J41)</f>
        <v>6212.57</v>
      </c>
      <c r="K9" s="253">
        <f t="shared" si="4"/>
        <v>8813.35</v>
      </c>
      <c r="L9" s="253">
        <f t="shared" si="4"/>
        <v>8577</v>
      </c>
      <c r="M9" s="253">
        <f t="shared" ref="M9" si="5">SUM(M13,M18,M23,M32,M36,M41)</f>
        <v>10000</v>
      </c>
      <c r="N9" s="253">
        <f t="shared" si="4"/>
        <v>18375</v>
      </c>
      <c r="O9" s="253">
        <f t="shared" si="4"/>
        <v>18417</v>
      </c>
      <c r="P9" s="253">
        <f t="shared" ref="P9" si="6">SUM(P13,P18,P23,P32,P36,P41)</f>
        <v>18472</v>
      </c>
    </row>
    <row r="10" spans="1:16">
      <c r="A10" s="7">
        <f t="shared" ref="A10:A51" si="7">A9+1</f>
        <v>3</v>
      </c>
      <c r="B10" s="28" t="s">
        <v>115</v>
      </c>
      <c r="C10" s="155" t="s">
        <v>116</v>
      </c>
      <c r="D10" s="30"/>
      <c r="E10" s="31"/>
      <c r="F10" s="155"/>
      <c r="G10" s="101">
        <f>H10/30.126</f>
        <v>0</v>
      </c>
      <c r="H10" s="138">
        <v>0</v>
      </c>
      <c r="I10" s="254">
        <f>I46</f>
        <v>167066.01999999999</v>
      </c>
      <c r="J10" s="254">
        <f t="shared" ref="J10:O10" si="8">J46</f>
        <v>0</v>
      </c>
      <c r="K10" s="254">
        <f t="shared" si="8"/>
        <v>0</v>
      </c>
      <c r="L10" s="254">
        <f t="shared" si="8"/>
        <v>0</v>
      </c>
      <c r="M10" s="254">
        <f t="shared" ref="M10" si="9">M46</f>
        <v>0</v>
      </c>
      <c r="N10" s="254">
        <f t="shared" si="8"/>
        <v>0</v>
      </c>
      <c r="O10" s="254">
        <f t="shared" si="8"/>
        <v>0</v>
      </c>
      <c r="P10" s="254">
        <f t="shared" ref="P10" si="10">P46</f>
        <v>0</v>
      </c>
    </row>
    <row r="11" spans="1:16" ht="13.5" thickBot="1">
      <c r="A11" s="7">
        <f t="shared" si="7"/>
        <v>4</v>
      </c>
      <c r="B11" s="28"/>
      <c r="C11" s="155" t="s">
        <v>117</v>
      </c>
      <c r="D11" s="30"/>
      <c r="E11" s="31"/>
      <c r="F11" s="155"/>
      <c r="G11" s="102">
        <v>0</v>
      </c>
      <c r="H11" s="139">
        <v>0</v>
      </c>
      <c r="I11" s="254">
        <f>I49</f>
        <v>0</v>
      </c>
      <c r="J11" s="254">
        <f t="shared" ref="J11:O11" si="11">J49</f>
        <v>150440.47</v>
      </c>
      <c r="K11" s="254">
        <f t="shared" si="11"/>
        <v>0</v>
      </c>
      <c r="L11" s="254">
        <f t="shared" si="11"/>
        <v>0</v>
      </c>
      <c r="M11" s="254">
        <f t="shared" ref="M11" si="12">M49</f>
        <v>0</v>
      </c>
      <c r="N11" s="254">
        <f t="shared" si="11"/>
        <v>0</v>
      </c>
      <c r="O11" s="254">
        <f t="shared" si="11"/>
        <v>0</v>
      </c>
      <c r="P11" s="254">
        <f t="shared" ref="P11" si="13">P49</f>
        <v>0</v>
      </c>
    </row>
    <row r="12" spans="1:16" ht="13.5" thickTop="1">
      <c r="A12" s="231">
        <v>5</v>
      </c>
      <c r="B12" s="591" t="s">
        <v>158</v>
      </c>
      <c r="C12" s="518" t="s">
        <v>222</v>
      </c>
      <c r="D12" s="519"/>
      <c r="E12" s="519"/>
      <c r="F12" s="520"/>
      <c r="G12" s="123">
        <f t="shared" ref="G12:L12" si="14">SUM(G13,G18)</f>
        <v>13775.476332735841</v>
      </c>
      <c r="H12" s="124">
        <f t="shared" si="14"/>
        <v>415000</v>
      </c>
      <c r="I12" s="593">
        <f t="shared" si="14"/>
        <v>7308.170000000001</v>
      </c>
      <c r="J12" s="593">
        <f t="shared" si="14"/>
        <v>3706.52</v>
      </c>
      <c r="K12" s="473">
        <f t="shared" si="14"/>
        <v>7493.85</v>
      </c>
      <c r="L12" s="593">
        <f t="shared" si="14"/>
        <v>6150</v>
      </c>
      <c r="M12" s="593">
        <f t="shared" ref="M12" si="15">SUM(M13,M18)</f>
        <v>6150</v>
      </c>
      <c r="N12" s="475">
        <f>N13+N18</f>
        <v>15887</v>
      </c>
      <c r="O12" s="256">
        <f>O13+O18</f>
        <v>15917</v>
      </c>
      <c r="P12" s="256">
        <f>P13+P18</f>
        <v>15917</v>
      </c>
    </row>
    <row r="13" spans="1:16" s="246" customFormat="1">
      <c r="A13" s="231">
        <f t="shared" si="7"/>
        <v>6</v>
      </c>
      <c r="B13" s="39"/>
      <c r="C13" s="245" t="s">
        <v>223</v>
      </c>
      <c r="D13" s="245"/>
      <c r="E13" s="245"/>
      <c r="F13" s="492"/>
      <c r="G13" s="148">
        <f t="shared" ref="G13:H13" si="16">G14</f>
        <v>13277.567549624908</v>
      </c>
      <c r="H13" s="149">
        <f t="shared" si="16"/>
        <v>400000</v>
      </c>
      <c r="I13" s="257">
        <f>I14</f>
        <v>7012.5700000000006</v>
      </c>
      <c r="J13" s="257">
        <f t="shared" ref="J13:P13" si="17">J14</f>
        <v>3527.12</v>
      </c>
      <c r="K13" s="257">
        <f t="shared" si="17"/>
        <v>7493.85</v>
      </c>
      <c r="L13" s="257">
        <f t="shared" si="17"/>
        <v>6050</v>
      </c>
      <c r="M13" s="257">
        <f t="shared" si="17"/>
        <v>6050</v>
      </c>
      <c r="N13" s="257">
        <f t="shared" si="17"/>
        <v>15767</v>
      </c>
      <c r="O13" s="257">
        <f t="shared" si="17"/>
        <v>15767</v>
      </c>
      <c r="P13" s="257">
        <f t="shared" si="17"/>
        <v>15767</v>
      </c>
    </row>
    <row r="14" spans="1:16" s="246" customFormat="1">
      <c r="A14" s="231">
        <f t="shared" si="7"/>
        <v>7</v>
      </c>
      <c r="B14" s="39"/>
      <c r="C14" s="8"/>
      <c r="D14" s="111" t="s">
        <v>123</v>
      </c>
      <c r="E14" s="9"/>
      <c r="F14" s="453"/>
      <c r="G14" s="103">
        <f t="shared" ref="G14:M14" si="18">SUM(G15)</f>
        <v>13277.567549624908</v>
      </c>
      <c r="H14" s="10">
        <f t="shared" si="18"/>
        <v>400000</v>
      </c>
      <c r="I14" s="258">
        <f t="shared" si="18"/>
        <v>7012.5700000000006</v>
      </c>
      <c r="J14" s="258">
        <f t="shared" si="18"/>
        <v>3527.12</v>
      </c>
      <c r="K14" s="258">
        <f t="shared" si="18"/>
        <v>7493.85</v>
      </c>
      <c r="L14" s="258">
        <f t="shared" si="18"/>
        <v>6050</v>
      </c>
      <c r="M14" s="258">
        <f t="shared" si="18"/>
        <v>6050</v>
      </c>
      <c r="N14" s="258">
        <v>15767</v>
      </c>
      <c r="O14" s="258">
        <v>15767</v>
      </c>
      <c r="P14" s="258">
        <v>15767</v>
      </c>
    </row>
    <row r="15" spans="1:16" s="246" customFormat="1">
      <c r="A15" s="231">
        <f t="shared" si="7"/>
        <v>8</v>
      </c>
      <c r="B15" s="39"/>
      <c r="C15" s="247" t="s">
        <v>71</v>
      </c>
      <c r="D15" s="113" t="s">
        <v>222</v>
      </c>
      <c r="E15" s="113"/>
      <c r="F15" s="490"/>
      <c r="G15" s="114">
        <f t="shared" ref="G15:L15" si="19">SUM(G16:G17)</f>
        <v>13277.567549624908</v>
      </c>
      <c r="H15" s="115">
        <f t="shared" si="19"/>
        <v>400000</v>
      </c>
      <c r="I15" s="259">
        <f t="shared" si="19"/>
        <v>7012.5700000000006</v>
      </c>
      <c r="J15" s="259">
        <f t="shared" si="19"/>
        <v>3527.12</v>
      </c>
      <c r="K15" s="259">
        <f t="shared" si="19"/>
        <v>7493.85</v>
      </c>
      <c r="L15" s="259">
        <f t="shared" si="19"/>
        <v>6050</v>
      </c>
      <c r="M15" s="259">
        <f t="shared" ref="M15" si="20">SUM(M16:M17)</f>
        <v>6050</v>
      </c>
      <c r="N15" s="259">
        <f>N16+N17</f>
        <v>6125</v>
      </c>
      <c r="O15" s="259">
        <f>O16+O17</f>
        <v>6190</v>
      </c>
      <c r="P15" s="259">
        <f>P16+P17</f>
        <v>6280</v>
      </c>
    </row>
    <row r="16" spans="1:16" s="246" customFormat="1">
      <c r="A16" s="231">
        <f t="shared" si="7"/>
        <v>9</v>
      </c>
      <c r="B16" s="86"/>
      <c r="C16" s="233">
        <v>632001</v>
      </c>
      <c r="D16" s="701" t="s">
        <v>36</v>
      </c>
      <c r="E16" s="702"/>
      <c r="F16" s="706"/>
      <c r="G16" s="87">
        <f>H16/30.126</f>
        <v>11949.810794662417</v>
      </c>
      <c r="H16" s="108">
        <v>360000</v>
      </c>
      <c r="I16" s="424">
        <v>6228.47</v>
      </c>
      <c r="J16" s="263">
        <v>3343.92</v>
      </c>
      <c r="K16" s="260">
        <v>7239.35</v>
      </c>
      <c r="L16" s="263">
        <v>5900</v>
      </c>
      <c r="M16" s="263">
        <v>5900</v>
      </c>
      <c r="N16" s="260">
        <v>5955</v>
      </c>
      <c r="O16" s="260">
        <v>5990</v>
      </c>
      <c r="P16" s="260">
        <v>6050</v>
      </c>
    </row>
    <row r="17" spans="1:19" s="246" customFormat="1">
      <c r="A17" s="231">
        <f t="shared" si="7"/>
        <v>10</v>
      </c>
      <c r="B17" s="86"/>
      <c r="C17" s="233">
        <v>635006</v>
      </c>
      <c r="D17" s="701" t="s">
        <v>53</v>
      </c>
      <c r="E17" s="702"/>
      <c r="F17" s="706"/>
      <c r="G17" s="87">
        <f>H17/30.126</f>
        <v>1327.7567549624907</v>
      </c>
      <c r="H17" s="108">
        <v>40000</v>
      </c>
      <c r="I17" s="424">
        <v>784.1</v>
      </c>
      <c r="J17" s="263">
        <v>183.2</v>
      </c>
      <c r="K17" s="260">
        <v>254.5</v>
      </c>
      <c r="L17" s="263">
        <v>150</v>
      </c>
      <c r="M17" s="263">
        <v>150</v>
      </c>
      <c r="N17" s="260">
        <v>170</v>
      </c>
      <c r="O17" s="260">
        <v>200</v>
      </c>
      <c r="P17" s="260">
        <v>230</v>
      </c>
    </row>
    <row r="18" spans="1:19" s="246" customFormat="1">
      <c r="A18" s="231">
        <v>11</v>
      </c>
      <c r="B18" s="39"/>
      <c r="C18" s="245" t="s">
        <v>224</v>
      </c>
      <c r="D18" s="245"/>
      <c r="E18" s="245"/>
      <c r="F18" s="492"/>
      <c r="G18" s="148">
        <f t="shared" ref="G18:M20" si="21">SUM(G19)</f>
        <v>497.90878311093405</v>
      </c>
      <c r="H18" s="149">
        <f t="shared" si="21"/>
        <v>15000</v>
      </c>
      <c r="I18" s="257">
        <f t="shared" si="21"/>
        <v>295.60000000000002</v>
      </c>
      <c r="J18" s="257">
        <f t="shared" si="21"/>
        <v>179.4</v>
      </c>
      <c r="K18" s="257">
        <f t="shared" si="21"/>
        <v>0</v>
      </c>
      <c r="L18" s="257">
        <f t="shared" si="21"/>
        <v>100</v>
      </c>
      <c r="M18" s="257">
        <f t="shared" si="21"/>
        <v>100</v>
      </c>
      <c r="N18" s="257">
        <f t="shared" ref="N18:P20" si="22">N19</f>
        <v>120</v>
      </c>
      <c r="O18" s="257">
        <f t="shared" si="22"/>
        <v>150</v>
      </c>
      <c r="P18" s="257">
        <f t="shared" si="22"/>
        <v>150</v>
      </c>
    </row>
    <row r="19" spans="1:19" s="246" customFormat="1">
      <c r="A19" s="231">
        <f t="shared" si="7"/>
        <v>12</v>
      </c>
      <c r="B19" s="39"/>
      <c r="C19" s="8"/>
      <c r="D19" s="111" t="s">
        <v>123</v>
      </c>
      <c r="E19" s="9"/>
      <c r="F19" s="453"/>
      <c r="G19" s="103">
        <f t="shared" si="21"/>
        <v>497.90878311093405</v>
      </c>
      <c r="H19" s="10">
        <f t="shared" si="21"/>
        <v>15000</v>
      </c>
      <c r="I19" s="258">
        <f t="shared" si="21"/>
        <v>295.60000000000002</v>
      </c>
      <c r="J19" s="258">
        <f t="shared" si="21"/>
        <v>179.4</v>
      </c>
      <c r="K19" s="258">
        <f t="shared" si="21"/>
        <v>0</v>
      </c>
      <c r="L19" s="258">
        <f t="shared" si="21"/>
        <v>100</v>
      </c>
      <c r="M19" s="258">
        <f t="shared" si="21"/>
        <v>100</v>
      </c>
      <c r="N19" s="258">
        <f t="shared" si="22"/>
        <v>120</v>
      </c>
      <c r="O19" s="258">
        <f t="shared" si="22"/>
        <v>150</v>
      </c>
      <c r="P19" s="258">
        <f t="shared" si="22"/>
        <v>150</v>
      </c>
      <c r="S19" s="249"/>
    </row>
    <row r="20" spans="1:19" s="246" customFormat="1">
      <c r="A20" s="231">
        <f t="shared" si="7"/>
        <v>13</v>
      </c>
      <c r="B20" s="39"/>
      <c r="C20" s="247" t="s">
        <v>71</v>
      </c>
      <c r="D20" s="113" t="s">
        <v>222</v>
      </c>
      <c r="E20" s="113"/>
      <c r="F20" s="490"/>
      <c r="G20" s="114">
        <f t="shared" si="21"/>
        <v>497.90878311093405</v>
      </c>
      <c r="H20" s="115">
        <f t="shared" si="21"/>
        <v>15000</v>
      </c>
      <c r="I20" s="259">
        <f t="shared" si="21"/>
        <v>295.60000000000002</v>
      </c>
      <c r="J20" s="259">
        <f t="shared" si="21"/>
        <v>179.4</v>
      </c>
      <c r="K20" s="259">
        <f t="shared" si="21"/>
        <v>0</v>
      </c>
      <c r="L20" s="259">
        <f t="shared" si="21"/>
        <v>100</v>
      </c>
      <c r="M20" s="259">
        <f t="shared" si="21"/>
        <v>100</v>
      </c>
      <c r="N20" s="259">
        <f t="shared" si="22"/>
        <v>120</v>
      </c>
      <c r="O20" s="259">
        <f t="shared" si="22"/>
        <v>150</v>
      </c>
      <c r="P20" s="259">
        <f t="shared" si="22"/>
        <v>150</v>
      </c>
    </row>
    <row r="21" spans="1:19" s="246" customFormat="1">
      <c r="A21" s="231">
        <f t="shared" si="7"/>
        <v>14</v>
      </c>
      <c r="B21" s="86"/>
      <c r="C21" s="233">
        <v>637004</v>
      </c>
      <c r="D21" s="81" t="s">
        <v>54</v>
      </c>
      <c r="E21" s="81"/>
      <c r="F21" s="493"/>
      <c r="G21" s="87">
        <f>H21/30.126</f>
        <v>497.90878311093405</v>
      </c>
      <c r="H21" s="108">
        <v>15000</v>
      </c>
      <c r="I21" s="424">
        <v>295.60000000000002</v>
      </c>
      <c r="J21" s="263">
        <v>179.4</v>
      </c>
      <c r="K21" s="260">
        <v>0</v>
      </c>
      <c r="L21" s="263">
        <v>100</v>
      </c>
      <c r="M21" s="263">
        <v>100</v>
      </c>
      <c r="N21" s="260">
        <v>120</v>
      </c>
      <c r="O21" s="260">
        <v>150</v>
      </c>
      <c r="P21" s="260">
        <v>150</v>
      </c>
    </row>
    <row r="22" spans="1:19">
      <c r="A22" s="7">
        <v>15</v>
      </c>
      <c r="B22" s="47" t="s">
        <v>170</v>
      </c>
      <c r="C22" s="240" t="s">
        <v>225</v>
      </c>
      <c r="D22" s="240"/>
      <c r="E22" s="240"/>
      <c r="F22" s="491"/>
      <c r="G22" s="104">
        <f t="shared" ref="G22:M23" si="23">SUM(G23)</f>
        <v>2887.8709420434175</v>
      </c>
      <c r="H22" s="49">
        <f t="shared" si="23"/>
        <v>87000</v>
      </c>
      <c r="I22" s="261">
        <f t="shared" si="23"/>
        <v>1899.03</v>
      </c>
      <c r="J22" s="261">
        <f t="shared" si="23"/>
        <v>1869.72</v>
      </c>
      <c r="K22" s="261">
        <f t="shared" si="23"/>
        <v>641.14</v>
      </c>
      <c r="L22" s="261">
        <f t="shared" si="23"/>
        <v>1662</v>
      </c>
      <c r="M22" s="261">
        <f t="shared" si="23"/>
        <v>3085</v>
      </c>
      <c r="N22" s="261">
        <f t="shared" ref="N22:P23" si="24">N23</f>
        <v>1708</v>
      </c>
      <c r="O22" s="261">
        <f t="shared" si="24"/>
        <v>1710</v>
      </c>
      <c r="P22" s="261">
        <f t="shared" si="24"/>
        <v>1760</v>
      </c>
    </row>
    <row r="23" spans="1:19">
      <c r="A23" s="7">
        <f t="shared" si="7"/>
        <v>16</v>
      </c>
      <c r="B23" s="40"/>
      <c r="C23" s="81"/>
      <c r="D23" s="134" t="s">
        <v>123</v>
      </c>
      <c r="E23" s="241"/>
      <c r="F23" s="549"/>
      <c r="G23" s="103">
        <f t="shared" si="23"/>
        <v>2887.8709420434175</v>
      </c>
      <c r="H23" s="10">
        <f t="shared" si="23"/>
        <v>87000</v>
      </c>
      <c r="I23" s="258">
        <f t="shared" si="23"/>
        <v>1899.03</v>
      </c>
      <c r="J23" s="258">
        <f t="shared" si="23"/>
        <v>1869.72</v>
      </c>
      <c r="K23" s="258">
        <f t="shared" si="23"/>
        <v>641.14</v>
      </c>
      <c r="L23" s="258">
        <f t="shared" si="23"/>
        <v>1662</v>
      </c>
      <c r="M23" s="258">
        <f t="shared" si="23"/>
        <v>3085</v>
      </c>
      <c r="N23" s="258">
        <f t="shared" si="24"/>
        <v>1708</v>
      </c>
      <c r="O23" s="258">
        <f t="shared" si="24"/>
        <v>1710</v>
      </c>
      <c r="P23" s="258">
        <f t="shared" si="24"/>
        <v>1760</v>
      </c>
    </row>
    <row r="24" spans="1:19">
      <c r="A24" s="7">
        <f t="shared" si="7"/>
        <v>17</v>
      </c>
      <c r="B24" s="45"/>
      <c r="C24" s="131" t="s">
        <v>70</v>
      </c>
      <c r="D24" s="133" t="s">
        <v>119</v>
      </c>
      <c r="E24" s="113"/>
      <c r="F24" s="490"/>
      <c r="G24" s="117">
        <f t="shared" ref="G24:H24" si="25">SUM(G26:G30)</f>
        <v>2887.8709420434175</v>
      </c>
      <c r="H24" s="119">
        <f t="shared" si="25"/>
        <v>87000</v>
      </c>
      <c r="I24" s="262">
        <f>SUM(I25:I30)</f>
        <v>1899.03</v>
      </c>
      <c r="J24" s="262">
        <f>SUM(J25:J30)</f>
        <v>1869.72</v>
      </c>
      <c r="K24" s="262">
        <f>SUM(K25:K30)</f>
        <v>641.14</v>
      </c>
      <c r="L24" s="262">
        <f t="shared" ref="L24:O24" si="26">SUM(L25:L30)</f>
        <v>1662</v>
      </c>
      <c r="M24" s="262">
        <f t="shared" ref="M24" si="27">SUM(M25:M30)</f>
        <v>3085</v>
      </c>
      <c r="N24" s="262">
        <f t="shared" si="26"/>
        <v>1708</v>
      </c>
      <c r="O24" s="262">
        <f t="shared" si="26"/>
        <v>1710</v>
      </c>
      <c r="P24" s="262">
        <f t="shared" ref="P24" si="28">SUM(P25:P30)</f>
        <v>1760</v>
      </c>
    </row>
    <row r="25" spans="1:19">
      <c r="A25" s="7">
        <f t="shared" si="7"/>
        <v>18</v>
      </c>
      <c r="B25" s="45"/>
      <c r="C25" s="396" t="s">
        <v>316</v>
      </c>
      <c r="D25" s="698" t="s">
        <v>317</v>
      </c>
      <c r="E25" s="699"/>
      <c r="F25" s="700"/>
      <c r="G25" s="480"/>
      <c r="H25" s="589"/>
      <c r="I25" s="482">
        <v>3</v>
      </c>
      <c r="J25" s="482">
        <v>0</v>
      </c>
      <c r="K25" s="482">
        <v>0</v>
      </c>
      <c r="L25" s="482">
        <v>0</v>
      </c>
      <c r="M25" s="482">
        <v>0</v>
      </c>
      <c r="N25" s="482">
        <v>0</v>
      </c>
      <c r="O25" s="482">
        <v>0</v>
      </c>
      <c r="P25" s="482">
        <v>0</v>
      </c>
    </row>
    <row r="26" spans="1:19">
      <c r="A26" s="7">
        <f t="shared" si="7"/>
        <v>19</v>
      </c>
      <c r="B26" s="86"/>
      <c r="C26" s="390">
        <v>633006</v>
      </c>
      <c r="D26" s="701" t="s">
        <v>251</v>
      </c>
      <c r="E26" s="702"/>
      <c r="F26" s="706"/>
      <c r="G26" s="87">
        <f>H26/30.126</f>
        <v>497.90878311093405</v>
      </c>
      <c r="H26" s="108">
        <v>15000</v>
      </c>
      <c r="I26" s="263">
        <v>604.79</v>
      </c>
      <c r="J26" s="263">
        <v>508.81</v>
      </c>
      <c r="K26" s="263">
        <v>0</v>
      </c>
      <c r="L26" s="263">
        <v>450</v>
      </c>
      <c r="M26" s="263">
        <v>1473</v>
      </c>
      <c r="N26" s="263">
        <v>480</v>
      </c>
      <c r="O26" s="263">
        <v>500</v>
      </c>
      <c r="P26" s="263">
        <v>500</v>
      </c>
    </row>
    <row r="27" spans="1:19">
      <c r="A27" s="7">
        <f t="shared" si="7"/>
        <v>20</v>
      </c>
      <c r="B27" s="86"/>
      <c r="C27" s="390">
        <v>635004</v>
      </c>
      <c r="D27" s="701" t="s">
        <v>341</v>
      </c>
      <c r="E27" s="702"/>
      <c r="F27" s="706"/>
      <c r="G27" s="87"/>
      <c r="H27" s="108"/>
      <c r="I27" s="263">
        <v>429.65</v>
      </c>
      <c r="J27" s="263">
        <v>564.35</v>
      </c>
      <c r="K27" s="263">
        <v>297</v>
      </c>
      <c r="L27" s="263">
        <v>450</v>
      </c>
      <c r="M27" s="263">
        <v>450</v>
      </c>
      <c r="N27" s="263">
        <v>475</v>
      </c>
      <c r="O27" s="263">
        <v>490</v>
      </c>
      <c r="P27" s="263">
        <v>520</v>
      </c>
    </row>
    <row r="28" spans="1:19">
      <c r="A28" s="7">
        <f t="shared" si="7"/>
        <v>21</v>
      </c>
      <c r="B28" s="86"/>
      <c r="C28" s="390">
        <v>635006</v>
      </c>
      <c r="D28" s="701" t="s">
        <v>264</v>
      </c>
      <c r="E28" s="702"/>
      <c r="F28" s="706"/>
      <c r="G28" s="87">
        <f>H28/30.126</f>
        <v>995.81756622186811</v>
      </c>
      <c r="H28" s="108">
        <v>30000</v>
      </c>
      <c r="I28" s="263">
        <v>419.84</v>
      </c>
      <c r="J28" s="263">
        <v>616.55999999999995</v>
      </c>
      <c r="K28" s="263">
        <v>344.14</v>
      </c>
      <c r="L28" s="263">
        <v>412</v>
      </c>
      <c r="M28" s="263">
        <v>812</v>
      </c>
      <c r="N28" s="263">
        <v>433</v>
      </c>
      <c r="O28" s="263">
        <v>450</v>
      </c>
      <c r="P28" s="263">
        <v>470</v>
      </c>
    </row>
    <row r="29" spans="1:19">
      <c r="A29" s="7">
        <f t="shared" si="7"/>
        <v>22</v>
      </c>
      <c r="B29" s="86"/>
      <c r="C29" s="390">
        <v>637004</v>
      </c>
      <c r="D29" s="701" t="s">
        <v>265</v>
      </c>
      <c r="E29" s="702"/>
      <c r="F29" s="706"/>
      <c r="G29" s="87">
        <f>H29/30.126</f>
        <v>995.81756622186811</v>
      </c>
      <c r="H29" s="108">
        <v>30000</v>
      </c>
      <c r="I29" s="263">
        <v>0</v>
      </c>
      <c r="J29" s="263">
        <v>180</v>
      </c>
      <c r="K29" s="263">
        <v>0</v>
      </c>
      <c r="L29" s="263">
        <v>150</v>
      </c>
      <c r="M29" s="263">
        <v>150</v>
      </c>
      <c r="N29" s="263">
        <v>120</v>
      </c>
      <c r="O29" s="263">
        <v>70</v>
      </c>
      <c r="P29" s="263">
        <v>50</v>
      </c>
    </row>
    <row r="30" spans="1:19">
      <c r="A30" s="7">
        <f t="shared" si="7"/>
        <v>23</v>
      </c>
      <c r="B30" s="86"/>
      <c r="C30" s="390">
        <v>637027</v>
      </c>
      <c r="D30" s="701" t="s">
        <v>258</v>
      </c>
      <c r="E30" s="702"/>
      <c r="F30" s="706"/>
      <c r="G30" s="87">
        <f>H30/30.126</f>
        <v>398.32702648874726</v>
      </c>
      <c r="H30" s="108">
        <v>12000</v>
      </c>
      <c r="I30" s="263">
        <v>441.75</v>
      </c>
      <c r="J30" s="263">
        <v>0</v>
      </c>
      <c r="K30" s="263">
        <v>0</v>
      </c>
      <c r="L30" s="263">
        <v>200</v>
      </c>
      <c r="M30" s="263">
        <v>200</v>
      </c>
      <c r="N30" s="263">
        <v>200</v>
      </c>
      <c r="O30" s="263">
        <v>200</v>
      </c>
      <c r="P30" s="263">
        <v>220</v>
      </c>
    </row>
    <row r="31" spans="1:19">
      <c r="A31" s="7">
        <f t="shared" si="7"/>
        <v>24</v>
      </c>
      <c r="B31" s="47" t="s">
        <v>171</v>
      </c>
      <c r="C31" s="240" t="s">
        <v>226</v>
      </c>
      <c r="D31" s="240"/>
      <c r="E31" s="240"/>
      <c r="F31" s="491"/>
      <c r="G31" s="104" t="e">
        <f t="shared" ref="G31:P33" si="29">SUM(G32)</f>
        <v>#REF!</v>
      </c>
      <c r="H31" s="49" t="e">
        <f t="shared" si="29"/>
        <v>#REF!</v>
      </c>
      <c r="I31" s="261">
        <f t="shared" si="29"/>
        <v>0</v>
      </c>
      <c r="J31" s="261">
        <f t="shared" si="29"/>
        <v>0</v>
      </c>
      <c r="K31" s="261">
        <f t="shared" si="29"/>
        <v>0</v>
      </c>
      <c r="L31" s="261">
        <f t="shared" si="29"/>
        <v>0</v>
      </c>
      <c r="M31" s="261">
        <f t="shared" si="29"/>
        <v>0</v>
      </c>
      <c r="N31" s="261">
        <f>N32</f>
        <v>0</v>
      </c>
      <c r="O31" s="261">
        <f>O32</f>
        <v>0</v>
      </c>
      <c r="P31" s="261">
        <f>P32</f>
        <v>0</v>
      </c>
    </row>
    <row r="32" spans="1:19">
      <c r="A32" s="7">
        <f t="shared" si="7"/>
        <v>25</v>
      </c>
      <c r="B32" s="40"/>
      <c r="C32" s="81"/>
      <c r="D32" s="134" t="s">
        <v>123</v>
      </c>
      <c r="E32" s="494"/>
      <c r="F32" s="495"/>
      <c r="G32" s="103" t="e">
        <f t="shared" si="29"/>
        <v>#REF!</v>
      </c>
      <c r="H32" s="10" t="e">
        <f>H33</f>
        <v>#REF!</v>
      </c>
      <c r="I32" s="258">
        <f t="shared" si="29"/>
        <v>0</v>
      </c>
      <c r="J32" s="258">
        <f t="shared" si="29"/>
        <v>0</v>
      </c>
      <c r="K32" s="258">
        <f t="shared" si="29"/>
        <v>0</v>
      </c>
      <c r="L32" s="258">
        <f t="shared" si="29"/>
        <v>0</v>
      </c>
      <c r="M32" s="258">
        <f t="shared" si="29"/>
        <v>0</v>
      </c>
      <c r="N32" s="258">
        <f t="shared" si="29"/>
        <v>0</v>
      </c>
      <c r="O32" s="258">
        <f t="shared" si="29"/>
        <v>0</v>
      </c>
      <c r="P32" s="258">
        <f t="shared" si="29"/>
        <v>0</v>
      </c>
    </row>
    <row r="33" spans="1:16">
      <c r="A33" s="7">
        <f t="shared" si="7"/>
        <v>26</v>
      </c>
      <c r="B33" s="45"/>
      <c r="C33" s="131" t="s">
        <v>70</v>
      </c>
      <c r="D33" s="133" t="s">
        <v>119</v>
      </c>
      <c r="E33" s="113"/>
      <c r="F33" s="490"/>
      <c r="G33" s="117" t="e">
        <f>#REF!</f>
        <v>#REF!</v>
      </c>
      <c r="H33" s="119" t="e">
        <f>#REF!</f>
        <v>#REF!</v>
      </c>
      <c r="I33" s="262">
        <f>SUM(I34)</f>
        <v>0</v>
      </c>
      <c r="J33" s="262">
        <f t="shared" ref="J33" si="30">SUM(J34)</f>
        <v>0</v>
      </c>
      <c r="K33" s="262">
        <f t="shared" si="29"/>
        <v>0</v>
      </c>
      <c r="L33" s="262">
        <f t="shared" si="29"/>
        <v>0</v>
      </c>
      <c r="M33" s="262">
        <f t="shared" si="29"/>
        <v>0</v>
      </c>
      <c r="N33" s="262">
        <f t="shared" si="29"/>
        <v>0</v>
      </c>
      <c r="O33" s="262">
        <f t="shared" si="29"/>
        <v>0</v>
      </c>
      <c r="P33" s="262">
        <f t="shared" si="29"/>
        <v>0</v>
      </c>
    </row>
    <row r="34" spans="1:16">
      <c r="A34" s="7">
        <f t="shared" si="7"/>
        <v>27</v>
      </c>
      <c r="B34" s="45"/>
      <c r="C34" s="396" t="s">
        <v>342</v>
      </c>
      <c r="D34" s="698" t="s">
        <v>266</v>
      </c>
      <c r="E34" s="699"/>
      <c r="F34" s="700"/>
      <c r="G34" s="480"/>
      <c r="H34" s="589"/>
      <c r="I34" s="482">
        <v>0</v>
      </c>
      <c r="J34" s="482">
        <v>0</v>
      </c>
      <c r="K34" s="482">
        <v>0</v>
      </c>
      <c r="L34" s="482">
        <v>0</v>
      </c>
      <c r="M34" s="482">
        <v>0</v>
      </c>
      <c r="N34" s="482">
        <v>0</v>
      </c>
      <c r="O34" s="482">
        <v>0</v>
      </c>
      <c r="P34" s="482">
        <v>0</v>
      </c>
    </row>
    <row r="35" spans="1:16">
      <c r="A35" s="7">
        <f t="shared" si="7"/>
        <v>28</v>
      </c>
      <c r="B35" s="47" t="s">
        <v>343</v>
      </c>
      <c r="C35" s="240" t="s">
        <v>344</v>
      </c>
      <c r="D35" s="240"/>
      <c r="E35" s="240"/>
      <c r="F35" s="491"/>
      <c r="G35" s="104">
        <f t="shared" ref="G35:P36" si="31">SUM(G36)</f>
        <v>0</v>
      </c>
      <c r="H35" s="49">
        <f t="shared" si="31"/>
        <v>0</v>
      </c>
      <c r="I35" s="261">
        <f t="shared" si="31"/>
        <v>362.11</v>
      </c>
      <c r="J35" s="261">
        <f t="shared" si="31"/>
        <v>322.94</v>
      </c>
      <c r="K35" s="261">
        <f t="shared" si="31"/>
        <v>293.39999999999998</v>
      </c>
      <c r="L35" s="261">
        <f t="shared" si="31"/>
        <v>350</v>
      </c>
      <c r="M35" s="261">
        <f t="shared" si="31"/>
        <v>350</v>
      </c>
      <c r="N35" s="261">
        <f>N36</f>
        <v>360</v>
      </c>
      <c r="O35" s="261">
        <f>O36</f>
        <v>365</v>
      </c>
      <c r="P35" s="261">
        <f>P36</f>
        <v>370</v>
      </c>
    </row>
    <row r="36" spans="1:16">
      <c r="A36" s="7">
        <f t="shared" si="7"/>
        <v>29</v>
      </c>
      <c r="B36" s="40"/>
      <c r="C36" s="81"/>
      <c r="D36" s="134" t="s">
        <v>123</v>
      </c>
      <c r="E36" s="494"/>
      <c r="F36" s="495"/>
      <c r="G36" s="103">
        <f t="shared" si="31"/>
        <v>0</v>
      </c>
      <c r="H36" s="10">
        <f>H37</f>
        <v>0</v>
      </c>
      <c r="I36" s="258">
        <f t="shared" si="31"/>
        <v>362.11</v>
      </c>
      <c r="J36" s="258">
        <f t="shared" si="31"/>
        <v>322.94</v>
      </c>
      <c r="K36" s="258">
        <f t="shared" si="31"/>
        <v>293.39999999999998</v>
      </c>
      <c r="L36" s="258">
        <f t="shared" si="31"/>
        <v>350</v>
      </c>
      <c r="M36" s="258">
        <f t="shared" si="31"/>
        <v>350</v>
      </c>
      <c r="N36" s="258">
        <f t="shared" si="31"/>
        <v>360</v>
      </c>
      <c r="O36" s="258">
        <f t="shared" si="31"/>
        <v>365</v>
      </c>
      <c r="P36" s="258">
        <f t="shared" si="31"/>
        <v>370</v>
      </c>
    </row>
    <row r="37" spans="1:16">
      <c r="A37" s="7">
        <f t="shared" si="7"/>
        <v>30</v>
      </c>
      <c r="B37" s="45"/>
      <c r="C37" s="131" t="s">
        <v>345</v>
      </c>
      <c r="D37" s="133" t="s">
        <v>346</v>
      </c>
      <c r="E37" s="113"/>
      <c r="F37" s="490"/>
      <c r="G37" s="117">
        <f>G55</f>
        <v>0</v>
      </c>
      <c r="H37" s="119">
        <f>H55</f>
        <v>0</v>
      </c>
      <c r="I37" s="262">
        <f>SUM(I38:I39)</f>
        <v>362.11</v>
      </c>
      <c r="J37" s="262">
        <f t="shared" ref="J37:O37" si="32">SUM(J38:J39)</f>
        <v>322.94</v>
      </c>
      <c r="K37" s="262">
        <f t="shared" si="32"/>
        <v>293.39999999999998</v>
      </c>
      <c r="L37" s="262">
        <f t="shared" si="32"/>
        <v>350</v>
      </c>
      <c r="M37" s="262">
        <f t="shared" ref="M37" si="33">SUM(M38:M39)</f>
        <v>350</v>
      </c>
      <c r="N37" s="262">
        <f t="shared" si="32"/>
        <v>360</v>
      </c>
      <c r="O37" s="262">
        <f t="shared" si="32"/>
        <v>365</v>
      </c>
      <c r="P37" s="262">
        <f t="shared" ref="P37" si="34">SUM(P38:P39)</f>
        <v>370</v>
      </c>
    </row>
    <row r="38" spans="1:16">
      <c r="A38" s="7">
        <f t="shared" si="7"/>
        <v>31</v>
      </c>
      <c r="B38" s="45"/>
      <c r="C38" s="396" t="s">
        <v>347</v>
      </c>
      <c r="D38" s="698" t="s">
        <v>36</v>
      </c>
      <c r="E38" s="699"/>
      <c r="F38" s="700"/>
      <c r="G38" s="480"/>
      <c r="H38" s="589"/>
      <c r="I38" s="482">
        <v>211.11</v>
      </c>
      <c r="J38" s="482">
        <v>322.94</v>
      </c>
      <c r="K38" s="482">
        <v>293.39999999999998</v>
      </c>
      <c r="L38" s="482">
        <v>350</v>
      </c>
      <c r="M38" s="482">
        <v>350</v>
      </c>
      <c r="N38" s="482">
        <v>360</v>
      </c>
      <c r="O38" s="482">
        <v>365</v>
      </c>
      <c r="P38" s="482">
        <v>370</v>
      </c>
    </row>
    <row r="39" spans="1:16">
      <c r="A39" s="7">
        <f t="shared" si="7"/>
        <v>32</v>
      </c>
      <c r="B39" s="45"/>
      <c r="C39" s="396" t="s">
        <v>307</v>
      </c>
      <c r="D39" s="698" t="s">
        <v>40</v>
      </c>
      <c r="E39" s="699"/>
      <c r="F39" s="700"/>
      <c r="G39" s="480"/>
      <c r="H39" s="589"/>
      <c r="I39" s="482">
        <v>151</v>
      </c>
      <c r="J39" s="482">
        <v>0</v>
      </c>
      <c r="K39" s="482">
        <v>0</v>
      </c>
      <c r="L39" s="482">
        <v>0</v>
      </c>
      <c r="M39" s="482">
        <v>0</v>
      </c>
      <c r="N39" s="482">
        <v>0</v>
      </c>
      <c r="O39" s="482">
        <v>0</v>
      </c>
      <c r="P39" s="482">
        <v>0</v>
      </c>
    </row>
    <row r="40" spans="1:16">
      <c r="A40" s="7">
        <f t="shared" si="7"/>
        <v>33</v>
      </c>
      <c r="B40" s="47" t="s">
        <v>348</v>
      </c>
      <c r="C40" s="738" t="s">
        <v>349</v>
      </c>
      <c r="D40" s="739"/>
      <c r="E40" s="739"/>
      <c r="F40" s="740"/>
      <c r="G40" s="104">
        <f t="shared" ref="G40:P41" si="35">SUM(G41)</f>
        <v>0</v>
      </c>
      <c r="H40" s="49">
        <f t="shared" si="35"/>
        <v>0</v>
      </c>
      <c r="I40" s="261">
        <f t="shared" si="35"/>
        <v>12728</v>
      </c>
      <c r="J40" s="261">
        <f t="shared" si="35"/>
        <v>313.39</v>
      </c>
      <c r="K40" s="261">
        <f t="shared" si="35"/>
        <v>384.96</v>
      </c>
      <c r="L40" s="261">
        <f t="shared" si="35"/>
        <v>415</v>
      </c>
      <c r="M40" s="261">
        <f t="shared" si="35"/>
        <v>415</v>
      </c>
      <c r="N40" s="261">
        <f>N41</f>
        <v>420</v>
      </c>
      <c r="O40" s="261">
        <f>O41</f>
        <v>425</v>
      </c>
      <c r="P40" s="261">
        <f>P41</f>
        <v>425</v>
      </c>
    </row>
    <row r="41" spans="1:16">
      <c r="A41" s="7">
        <f t="shared" si="7"/>
        <v>34</v>
      </c>
      <c r="B41" s="40"/>
      <c r="C41" s="81"/>
      <c r="D41" s="134" t="s">
        <v>123</v>
      </c>
      <c r="E41" s="494"/>
      <c r="F41" s="495"/>
      <c r="G41" s="103">
        <f t="shared" si="35"/>
        <v>0</v>
      </c>
      <c r="H41" s="10">
        <f>H42</f>
        <v>0</v>
      </c>
      <c r="I41" s="258">
        <f t="shared" si="35"/>
        <v>12728</v>
      </c>
      <c r="J41" s="258">
        <f t="shared" si="35"/>
        <v>313.39</v>
      </c>
      <c r="K41" s="258">
        <f t="shared" si="35"/>
        <v>384.96</v>
      </c>
      <c r="L41" s="258">
        <f t="shared" si="35"/>
        <v>415</v>
      </c>
      <c r="M41" s="258">
        <f t="shared" si="35"/>
        <v>415</v>
      </c>
      <c r="N41" s="258">
        <f t="shared" si="35"/>
        <v>420</v>
      </c>
      <c r="O41" s="258">
        <f t="shared" si="35"/>
        <v>425</v>
      </c>
      <c r="P41" s="258">
        <f t="shared" si="35"/>
        <v>425</v>
      </c>
    </row>
    <row r="42" spans="1:16">
      <c r="A42" s="7">
        <f t="shared" si="7"/>
        <v>35</v>
      </c>
      <c r="B42" s="45"/>
      <c r="C42" s="131" t="s">
        <v>74</v>
      </c>
      <c r="D42" s="727" t="s">
        <v>350</v>
      </c>
      <c r="E42" s="728"/>
      <c r="F42" s="729"/>
      <c r="G42" s="117">
        <f>G60</f>
        <v>0</v>
      </c>
      <c r="H42" s="119">
        <f>H60</f>
        <v>0</v>
      </c>
      <c r="I42" s="262">
        <f>SUM(I43:I45)</f>
        <v>12728</v>
      </c>
      <c r="J42" s="262">
        <f t="shared" ref="J42:O42" si="36">SUM(J43:J45)</f>
        <v>313.39</v>
      </c>
      <c r="K42" s="262">
        <f t="shared" si="36"/>
        <v>384.96</v>
      </c>
      <c r="L42" s="262">
        <f t="shared" si="36"/>
        <v>415</v>
      </c>
      <c r="M42" s="262">
        <f t="shared" ref="M42" si="37">SUM(M43:M45)</f>
        <v>415</v>
      </c>
      <c r="N42" s="262">
        <f t="shared" si="36"/>
        <v>420</v>
      </c>
      <c r="O42" s="262">
        <f t="shared" si="36"/>
        <v>425</v>
      </c>
      <c r="P42" s="262">
        <f t="shared" ref="P42" si="38">SUM(P43:P45)</f>
        <v>425</v>
      </c>
    </row>
    <row r="43" spans="1:16">
      <c r="A43" s="7">
        <f t="shared" si="7"/>
        <v>36</v>
      </c>
      <c r="B43" s="45"/>
      <c r="C43" s="396" t="s">
        <v>347</v>
      </c>
      <c r="D43" s="590" t="s">
        <v>36</v>
      </c>
      <c r="E43" s="397"/>
      <c r="F43" s="594"/>
      <c r="G43" s="480"/>
      <c r="H43" s="589"/>
      <c r="I43" s="482">
        <v>0</v>
      </c>
      <c r="J43" s="482">
        <v>313.39</v>
      </c>
      <c r="K43" s="482">
        <v>384.96</v>
      </c>
      <c r="L43" s="482">
        <v>315</v>
      </c>
      <c r="M43" s="482">
        <v>315</v>
      </c>
      <c r="N43" s="482">
        <v>320</v>
      </c>
      <c r="O43" s="482">
        <v>325</v>
      </c>
      <c r="P43" s="482">
        <v>335</v>
      </c>
    </row>
    <row r="44" spans="1:16">
      <c r="A44" s="7">
        <f t="shared" si="7"/>
        <v>37</v>
      </c>
      <c r="B44" s="45"/>
      <c r="C44" s="396" t="s">
        <v>307</v>
      </c>
      <c r="D44" s="698" t="s">
        <v>40</v>
      </c>
      <c r="E44" s="699"/>
      <c r="F44" s="700"/>
      <c r="G44" s="480"/>
      <c r="H44" s="589"/>
      <c r="I44" s="482">
        <v>70</v>
      </c>
      <c r="J44" s="482">
        <v>0</v>
      </c>
      <c r="K44" s="482">
        <v>0</v>
      </c>
      <c r="L44" s="482">
        <v>100</v>
      </c>
      <c r="M44" s="482">
        <v>100</v>
      </c>
      <c r="N44" s="482">
        <v>100</v>
      </c>
      <c r="O44" s="482">
        <v>100</v>
      </c>
      <c r="P44" s="482">
        <v>90</v>
      </c>
    </row>
    <row r="45" spans="1:16">
      <c r="A45" s="7">
        <f t="shared" si="7"/>
        <v>38</v>
      </c>
      <c r="B45" s="45"/>
      <c r="C45" s="396" t="s">
        <v>330</v>
      </c>
      <c r="D45" s="698" t="s">
        <v>351</v>
      </c>
      <c r="E45" s="699"/>
      <c r="F45" s="700"/>
      <c r="G45" s="480"/>
      <c r="H45" s="589"/>
      <c r="I45" s="482">
        <v>12658</v>
      </c>
      <c r="J45" s="482">
        <v>0</v>
      </c>
      <c r="K45" s="482">
        <v>0</v>
      </c>
      <c r="L45" s="482">
        <v>0</v>
      </c>
      <c r="M45" s="482">
        <v>0</v>
      </c>
      <c r="N45" s="482">
        <v>0</v>
      </c>
      <c r="O45" s="482">
        <v>0</v>
      </c>
      <c r="P45" s="482">
        <v>0</v>
      </c>
    </row>
    <row r="46" spans="1:16">
      <c r="A46" s="7">
        <f t="shared" si="7"/>
        <v>39</v>
      </c>
      <c r="B46" s="45"/>
      <c r="C46" s="81"/>
      <c r="D46" s="732" t="s">
        <v>314</v>
      </c>
      <c r="E46" s="733"/>
      <c r="F46" s="734"/>
      <c r="G46" s="103">
        <f t="shared" ref="G46:P47" si="39">SUM(G47)</f>
        <v>0</v>
      </c>
      <c r="H46" s="10">
        <f>H47</f>
        <v>0</v>
      </c>
      <c r="I46" s="258">
        <f t="shared" si="39"/>
        <v>167066.01999999999</v>
      </c>
      <c r="J46" s="258">
        <f t="shared" si="39"/>
        <v>0</v>
      </c>
      <c r="K46" s="258">
        <f t="shared" si="39"/>
        <v>0</v>
      </c>
      <c r="L46" s="258">
        <f t="shared" si="39"/>
        <v>0</v>
      </c>
      <c r="M46" s="258">
        <f t="shared" si="39"/>
        <v>0</v>
      </c>
      <c r="N46" s="258">
        <f t="shared" si="39"/>
        <v>0</v>
      </c>
      <c r="O46" s="258">
        <f t="shared" si="39"/>
        <v>0</v>
      </c>
      <c r="P46" s="258">
        <f t="shared" si="39"/>
        <v>0</v>
      </c>
    </row>
    <row r="47" spans="1:16">
      <c r="A47" s="7">
        <f t="shared" si="7"/>
        <v>40</v>
      </c>
      <c r="B47" s="45"/>
      <c r="C47" s="601" t="s">
        <v>74</v>
      </c>
      <c r="D47" s="602" t="s">
        <v>350</v>
      </c>
      <c r="E47" s="603"/>
      <c r="F47" s="604"/>
      <c r="G47" s="605">
        <f>G64</f>
        <v>0</v>
      </c>
      <c r="H47" s="606">
        <f>H64</f>
        <v>0</v>
      </c>
      <c r="I47" s="607">
        <f>SUM(I48)</f>
        <v>167066.01999999999</v>
      </c>
      <c r="J47" s="607">
        <f t="shared" si="39"/>
        <v>0</v>
      </c>
      <c r="K47" s="607">
        <f t="shared" si="39"/>
        <v>0</v>
      </c>
      <c r="L47" s="607">
        <f t="shared" si="39"/>
        <v>0</v>
      </c>
      <c r="M47" s="607">
        <f t="shared" si="39"/>
        <v>0</v>
      </c>
      <c r="N47" s="607">
        <f t="shared" si="39"/>
        <v>0</v>
      </c>
      <c r="O47" s="607">
        <f t="shared" si="39"/>
        <v>0</v>
      </c>
      <c r="P47" s="607">
        <f t="shared" si="39"/>
        <v>0</v>
      </c>
    </row>
    <row r="48" spans="1:16">
      <c r="A48" s="7">
        <f t="shared" si="7"/>
        <v>41</v>
      </c>
      <c r="B48" s="45"/>
      <c r="C48" s="396" t="s">
        <v>352</v>
      </c>
      <c r="D48" s="721" t="s">
        <v>353</v>
      </c>
      <c r="E48" s="724"/>
      <c r="F48" s="725"/>
      <c r="G48" s="595"/>
      <c r="H48" s="596"/>
      <c r="I48" s="274">
        <v>167066.01999999999</v>
      </c>
      <c r="J48" s="274">
        <v>0</v>
      </c>
      <c r="K48" s="274">
        <v>0</v>
      </c>
      <c r="L48" s="274">
        <v>0</v>
      </c>
      <c r="M48" s="274">
        <v>0</v>
      </c>
      <c r="N48" s="274">
        <v>0</v>
      </c>
      <c r="O48" s="274">
        <v>0</v>
      </c>
      <c r="P48" s="274">
        <v>0</v>
      </c>
    </row>
    <row r="49" spans="1:16">
      <c r="A49" s="7">
        <f t="shared" si="7"/>
        <v>42</v>
      </c>
      <c r="B49" s="45"/>
      <c r="C49" s="81"/>
      <c r="D49" s="732" t="s">
        <v>336</v>
      </c>
      <c r="E49" s="733"/>
      <c r="F49" s="734"/>
      <c r="G49" s="103">
        <f t="shared" ref="G49:P49" si="40">SUM(G50)</f>
        <v>0</v>
      </c>
      <c r="H49" s="10">
        <f>H50</f>
        <v>0</v>
      </c>
      <c r="I49" s="258">
        <f t="shared" si="40"/>
        <v>0</v>
      </c>
      <c r="J49" s="258">
        <f t="shared" si="40"/>
        <v>150440.47</v>
      </c>
      <c r="K49" s="598">
        <f t="shared" si="40"/>
        <v>0</v>
      </c>
      <c r="L49" s="598">
        <f t="shared" si="40"/>
        <v>0</v>
      </c>
      <c r="M49" s="598">
        <f t="shared" si="40"/>
        <v>0</v>
      </c>
      <c r="N49" s="598">
        <f t="shared" si="40"/>
        <v>0</v>
      </c>
      <c r="O49" s="598">
        <f t="shared" si="40"/>
        <v>0</v>
      </c>
      <c r="P49" s="598">
        <f t="shared" si="40"/>
        <v>0</v>
      </c>
    </row>
    <row r="50" spans="1:16">
      <c r="A50" s="7">
        <f t="shared" si="7"/>
        <v>43</v>
      </c>
      <c r="B50" s="45"/>
      <c r="C50" s="601" t="s">
        <v>337</v>
      </c>
      <c r="D50" s="602" t="s">
        <v>354</v>
      </c>
      <c r="E50" s="603"/>
      <c r="F50" s="604"/>
      <c r="G50" s="605">
        <f>G67</f>
        <v>0</v>
      </c>
      <c r="H50" s="606">
        <f>H67</f>
        <v>0</v>
      </c>
      <c r="I50" s="607">
        <f>SUM(I51)</f>
        <v>0</v>
      </c>
      <c r="J50" s="607">
        <f>SUM(J51)</f>
        <v>150440.47</v>
      </c>
      <c r="K50" s="608">
        <f t="shared" ref="K50:P50" si="41">SUM(K54)</f>
        <v>0</v>
      </c>
      <c r="L50" s="608">
        <f t="shared" si="41"/>
        <v>0</v>
      </c>
      <c r="M50" s="608">
        <f t="shared" si="41"/>
        <v>0</v>
      </c>
      <c r="N50" s="608">
        <f t="shared" si="41"/>
        <v>0</v>
      </c>
      <c r="O50" s="608">
        <f t="shared" si="41"/>
        <v>0</v>
      </c>
      <c r="P50" s="608">
        <f t="shared" si="41"/>
        <v>0</v>
      </c>
    </row>
    <row r="51" spans="1:16" ht="13.5" thickBot="1">
      <c r="A51" s="122">
        <f t="shared" si="7"/>
        <v>44</v>
      </c>
      <c r="B51" s="597"/>
      <c r="C51" s="600">
        <v>821005</v>
      </c>
      <c r="D51" s="735" t="s">
        <v>354</v>
      </c>
      <c r="E51" s="736"/>
      <c r="F51" s="737"/>
      <c r="G51" s="595"/>
      <c r="H51" s="596"/>
      <c r="I51" s="599">
        <v>0</v>
      </c>
      <c r="J51" s="599">
        <v>150440.47</v>
      </c>
      <c r="K51" s="599">
        <v>0</v>
      </c>
      <c r="L51" s="599">
        <v>0</v>
      </c>
      <c r="M51" s="599">
        <v>0</v>
      </c>
      <c r="N51" s="599">
        <v>0</v>
      </c>
      <c r="O51" s="599">
        <v>0</v>
      </c>
      <c r="P51" s="599">
        <v>0</v>
      </c>
    </row>
  </sheetData>
  <mergeCells count="21">
    <mergeCell ref="D34:F34"/>
    <mergeCell ref="C40:F40"/>
    <mergeCell ref="D44:F44"/>
    <mergeCell ref="D45:F45"/>
    <mergeCell ref="D38:F38"/>
    <mergeCell ref="D39:F39"/>
    <mergeCell ref="D46:F46"/>
    <mergeCell ref="D42:F42"/>
    <mergeCell ref="D48:F48"/>
    <mergeCell ref="D49:F49"/>
    <mergeCell ref="D51:F51"/>
    <mergeCell ref="D28:F28"/>
    <mergeCell ref="D29:F29"/>
    <mergeCell ref="D30:F30"/>
    <mergeCell ref="D25:F25"/>
    <mergeCell ref="D27:F27"/>
    <mergeCell ref="G4:H4"/>
    <mergeCell ref="D16:F16"/>
    <mergeCell ref="D4:E7"/>
    <mergeCell ref="D17:F17"/>
    <mergeCell ref="D26:F26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C37 C42 C47 C33 C20 C15 C24 C50" twoDigitTextYear="1"/>
    <ignoredError sqref="C38:C39 C43:C45 C34 C25 C48" numberStoredAsText="1"/>
    <ignoredError sqref="I3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2:P25"/>
  <sheetViews>
    <sheetView workbookViewId="0">
      <selection activeCell="K2" sqref="K2"/>
    </sheetView>
  </sheetViews>
  <sheetFormatPr defaultRowHeight="12.75"/>
  <cols>
    <col min="1" max="1" width="5" customWidth="1"/>
    <col min="7" max="7" width="9.140625" hidden="1" customWidth="1"/>
    <col min="8" max="8" width="0" style="4" hidden="1" customWidth="1"/>
    <col min="10" max="10" width="9.140625" style="4"/>
    <col min="12" max="13" width="9.140625" style="4"/>
  </cols>
  <sheetData>
    <row r="2" spans="1:16" s="11" customFormat="1" ht="18">
      <c r="A2" s="11" t="s">
        <v>133</v>
      </c>
      <c r="H2" s="135"/>
      <c r="J2" s="135"/>
      <c r="K2" s="747"/>
      <c r="L2" s="135"/>
      <c r="M2" s="135"/>
    </row>
    <row r="3" spans="1:16" ht="13.5" thickBot="1"/>
    <row r="4" spans="1:16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27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250"/>
      <c r="L5" s="400"/>
      <c r="M5" s="400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250"/>
      <c r="L6" s="400"/>
      <c r="M6" s="400"/>
      <c r="N6" s="250"/>
      <c r="O6" s="250"/>
      <c r="P6" s="250"/>
    </row>
    <row r="7" spans="1:16" ht="13.5" thickBot="1">
      <c r="A7" s="609"/>
      <c r="B7" s="17"/>
      <c r="C7" s="18"/>
      <c r="D7" s="688"/>
      <c r="E7" s="689"/>
      <c r="F7" s="19"/>
      <c r="G7" s="98" t="s">
        <v>0</v>
      </c>
      <c r="H7" s="418" t="s">
        <v>0</v>
      </c>
      <c r="I7" s="487" t="s">
        <v>0</v>
      </c>
      <c r="J7" s="592" t="s">
        <v>0</v>
      </c>
      <c r="K7" s="487" t="s">
        <v>0</v>
      </c>
      <c r="L7" s="592" t="s">
        <v>0</v>
      </c>
      <c r="M7" s="592"/>
      <c r="N7" s="487" t="s">
        <v>0</v>
      </c>
      <c r="O7" s="487" t="s">
        <v>0</v>
      </c>
      <c r="P7" s="487" t="s">
        <v>0</v>
      </c>
    </row>
    <row r="8" spans="1:16" ht="15.75" thickTop="1">
      <c r="A8" s="528">
        <v>1</v>
      </c>
      <c r="B8" s="24" t="s">
        <v>227</v>
      </c>
      <c r="C8" s="25"/>
      <c r="D8" s="26"/>
      <c r="E8" s="26"/>
      <c r="F8" s="26"/>
      <c r="G8" s="99">
        <f t="shared" ref="G8:H8" si="0">SUM(G9:G11)</f>
        <v>1062.2054039699926</v>
      </c>
      <c r="H8" s="27">
        <f t="shared" si="0"/>
        <v>32000</v>
      </c>
      <c r="I8" s="269">
        <f>SUM(I9:I11)</f>
        <v>3710.04</v>
      </c>
      <c r="J8" s="405">
        <f t="shared" ref="J8:N8" si="1">SUM(J9:J11)</f>
        <v>2056.1999999999998</v>
      </c>
      <c r="K8" s="269">
        <f t="shared" si="1"/>
        <v>2572.3599999999997</v>
      </c>
      <c r="L8" s="405">
        <f t="shared" si="1"/>
        <v>1565</v>
      </c>
      <c r="M8" s="405">
        <f t="shared" ref="M8" si="2">SUM(M9:M11)</f>
        <v>2551</v>
      </c>
      <c r="N8" s="252">
        <f t="shared" si="1"/>
        <v>1573</v>
      </c>
      <c r="O8" s="252">
        <f t="shared" ref="O8:P8" si="3">SUM(O9:O11)</f>
        <v>1580</v>
      </c>
      <c r="P8" s="252">
        <f t="shared" si="3"/>
        <v>1580</v>
      </c>
    </row>
    <row r="9" spans="1:16">
      <c r="A9" s="7">
        <f>A8+1</f>
        <v>2</v>
      </c>
      <c r="B9" s="28" t="s">
        <v>113</v>
      </c>
      <c r="C9" s="29" t="s">
        <v>114</v>
      </c>
      <c r="D9" s="30"/>
      <c r="E9" s="31"/>
      <c r="F9" s="31"/>
      <c r="G9" s="100">
        <f t="shared" ref="G9:H9" si="4">SUM(G13)</f>
        <v>697.07229635530769</v>
      </c>
      <c r="H9" s="137">
        <f t="shared" si="4"/>
        <v>21000</v>
      </c>
      <c r="I9" s="253">
        <f>SUM(I12)</f>
        <v>3710.04</v>
      </c>
      <c r="J9" s="483">
        <f t="shared" ref="J9:O9" si="5">SUM(J12)</f>
        <v>2056.1999999999998</v>
      </c>
      <c r="K9" s="253">
        <f t="shared" si="5"/>
        <v>1819.36</v>
      </c>
      <c r="L9" s="483">
        <f t="shared" si="5"/>
        <v>1565</v>
      </c>
      <c r="M9" s="483">
        <f t="shared" ref="M9" si="6">SUM(M12)</f>
        <v>2551</v>
      </c>
      <c r="N9" s="100">
        <f t="shared" si="5"/>
        <v>1573</v>
      </c>
      <c r="O9" s="100">
        <f t="shared" si="5"/>
        <v>1580</v>
      </c>
      <c r="P9" s="253">
        <f t="shared" ref="P9" si="7">SUM(P12)</f>
        <v>1580</v>
      </c>
    </row>
    <row r="10" spans="1:16">
      <c r="A10" s="7">
        <f t="shared" ref="A10:A21" si="8">A9+1</f>
        <v>3</v>
      </c>
      <c r="B10" s="28" t="s">
        <v>115</v>
      </c>
      <c r="C10" s="29" t="s">
        <v>116</v>
      </c>
      <c r="D10" s="30"/>
      <c r="E10" s="31"/>
      <c r="F10" s="31"/>
      <c r="G10" s="101">
        <v>0</v>
      </c>
      <c r="H10" s="140">
        <v>0</v>
      </c>
      <c r="I10" s="254">
        <v>0</v>
      </c>
      <c r="J10" s="484">
        <v>0</v>
      </c>
      <c r="K10" s="254">
        <f>K19</f>
        <v>753</v>
      </c>
      <c r="L10" s="484">
        <v>0</v>
      </c>
      <c r="M10" s="484">
        <v>0</v>
      </c>
      <c r="N10" s="254">
        <v>0</v>
      </c>
      <c r="O10" s="254">
        <v>0</v>
      </c>
      <c r="P10" s="254">
        <v>0</v>
      </c>
    </row>
    <row r="11" spans="1:16" ht="13.5" thickBot="1">
      <c r="A11" s="7">
        <f t="shared" si="8"/>
        <v>4</v>
      </c>
      <c r="B11" s="28"/>
      <c r="C11" s="29" t="s">
        <v>117</v>
      </c>
      <c r="D11" s="30"/>
      <c r="E11" s="31"/>
      <c r="F11" s="31"/>
      <c r="G11" s="102">
        <f t="shared" ref="G11:H11" si="9">SUM(G17)</f>
        <v>365.133107614685</v>
      </c>
      <c r="H11" s="139">
        <f t="shared" si="9"/>
        <v>11000</v>
      </c>
      <c r="I11" s="254">
        <v>0</v>
      </c>
      <c r="J11" s="474">
        <v>0</v>
      </c>
      <c r="K11" s="254">
        <v>0</v>
      </c>
      <c r="L11" s="474">
        <v>0</v>
      </c>
      <c r="M11" s="474">
        <v>0</v>
      </c>
      <c r="N11" s="254">
        <v>0</v>
      </c>
      <c r="O11" s="254">
        <v>0</v>
      </c>
      <c r="P11" s="254">
        <v>0</v>
      </c>
    </row>
    <row r="12" spans="1:16" ht="13.5" thickTop="1">
      <c r="A12" s="7">
        <f t="shared" si="8"/>
        <v>5</v>
      </c>
      <c r="B12" s="610"/>
      <c r="C12" s="616"/>
      <c r="D12" s="617" t="s">
        <v>123</v>
      </c>
      <c r="E12" s="611"/>
      <c r="F12" s="612"/>
      <c r="G12" s="160">
        <f t="shared" ref="G12:H12" si="10">SUM(G13,G17)</f>
        <v>1062.2054039699926</v>
      </c>
      <c r="H12" s="161">
        <f t="shared" si="10"/>
        <v>32000</v>
      </c>
      <c r="I12" s="614">
        <f>SUM(I13,I16)</f>
        <v>3710.04</v>
      </c>
      <c r="J12" s="615">
        <f t="shared" ref="J12:O12" si="11">SUM(J13,J16)</f>
        <v>2056.1999999999998</v>
      </c>
      <c r="K12" s="614">
        <f t="shared" si="11"/>
        <v>1819.36</v>
      </c>
      <c r="L12" s="615">
        <f t="shared" si="11"/>
        <v>1565</v>
      </c>
      <c r="M12" s="615">
        <f t="shared" ref="M12" si="12">SUM(M13,M16)</f>
        <v>2551</v>
      </c>
      <c r="N12" s="614">
        <f t="shared" si="11"/>
        <v>1573</v>
      </c>
      <c r="O12" s="614">
        <f t="shared" si="11"/>
        <v>1580</v>
      </c>
      <c r="P12" s="614">
        <f t="shared" ref="P12" si="13">SUM(P13,P16)</f>
        <v>1580</v>
      </c>
    </row>
    <row r="13" spans="1:16">
      <c r="A13" s="7">
        <f t="shared" si="8"/>
        <v>6</v>
      </c>
      <c r="B13" s="42"/>
      <c r="C13" s="131" t="s">
        <v>355</v>
      </c>
      <c r="D13" s="648" t="s">
        <v>357</v>
      </c>
      <c r="E13" s="649"/>
      <c r="F13" s="650"/>
      <c r="G13" s="114">
        <f t="shared" ref="G13:H13" si="14">SUM(G14:G15)</f>
        <v>697.07229635530769</v>
      </c>
      <c r="H13" s="115">
        <f t="shared" si="14"/>
        <v>21000</v>
      </c>
      <c r="I13" s="259">
        <f t="shared" ref="I13:O13" si="15">SUM(I14:I15)</f>
        <v>2215.75</v>
      </c>
      <c r="J13" s="559">
        <f t="shared" si="15"/>
        <v>497.25</v>
      </c>
      <c r="K13" s="259">
        <f t="shared" si="15"/>
        <v>0</v>
      </c>
      <c r="L13" s="559">
        <f t="shared" si="15"/>
        <v>0</v>
      </c>
      <c r="M13" s="559">
        <f t="shared" ref="M13" si="16">SUM(M14:M15)</f>
        <v>0</v>
      </c>
      <c r="N13" s="259">
        <f t="shared" si="15"/>
        <v>0</v>
      </c>
      <c r="O13" s="259">
        <f t="shared" si="15"/>
        <v>0</v>
      </c>
      <c r="P13" s="259">
        <f t="shared" ref="P13" si="17">SUM(P14:P15)</f>
        <v>0</v>
      </c>
    </row>
    <row r="14" spans="1:16">
      <c r="A14" s="7">
        <f t="shared" si="8"/>
        <v>7</v>
      </c>
      <c r="B14" s="86" t="s">
        <v>0</v>
      </c>
      <c r="C14" s="644">
        <v>633006</v>
      </c>
      <c r="D14" s="701" t="s">
        <v>40</v>
      </c>
      <c r="E14" s="702"/>
      <c r="F14" s="706"/>
      <c r="G14" s="87">
        <f>H14/30.126</f>
        <v>365.133107614685</v>
      </c>
      <c r="H14" s="108">
        <v>11000</v>
      </c>
      <c r="I14" s="263">
        <v>964.35</v>
      </c>
      <c r="J14" s="467">
        <v>14.85</v>
      </c>
      <c r="K14" s="263">
        <v>0</v>
      </c>
      <c r="L14" s="467">
        <v>0</v>
      </c>
      <c r="M14" s="467">
        <v>0</v>
      </c>
      <c r="N14" s="263">
        <v>0</v>
      </c>
      <c r="O14" s="263">
        <v>0</v>
      </c>
      <c r="P14" s="263">
        <v>0</v>
      </c>
    </row>
    <row r="15" spans="1:16">
      <c r="A15" s="7">
        <f t="shared" si="8"/>
        <v>8</v>
      </c>
      <c r="B15" s="86" t="s">
        <v>0</v>
      </c>
      <c r="C15" s="644">
        <v>635006</v>
      </c>
      <c r="D15" s="695" t="s">
        <v>356</v>
      </c>
      <c r="E15" s="696"/>
      <c r="F15" s="697"/>
      <c r="G15" s="87">
        <f>H15/30.126</f>
        <v>331.93918874062268</v>
      </c>
      <c r="H15" s="108">
        <v>10000</v>
      </c>
      <c r="I15" s="263">
        <v>1251.4000000000001</v>
      </c>
      <c r="J15" s="467">
        <v>482.4</v>
      </c>
      <c r="K15" s="263">
        <v>0</v>
      </c>
      <c r="L15" s="467">
        <v>0</v>
      </c>
      <c r="M15" s="467">
        <v>0</v>
      </c>
      <c r="N15" s="263">
        <v>0</v>
      </c>
      <c r="O15" s="263">
        <v>0</v>
      </c>
      <c r="P15" s="263">
        <v>0</v>
      </c>
    </row>
    <row r="16" spans="1:16">
      <c r="A16" s="7">
        <f t="shared" si="8"/>
        <v>9</v>
      </c>
      <c r="B16" s="86"/>
      <c r="C16" s="131" t="s">
        <v>72</v>
      </c>
      <c r="D16" s="648" t="s">
        <v>358</v>
      </c>
      <c r="E16" s="649"/>
      <c r="F16" s="650"/>
      <c r="G16" s="114">
        <f>SUM(G17:G18)</f>
        <v>365.133107614685</v>
      </c>
      <c r="H16" s="115">
        <f>SUM(H17:H18)</f>
        <v>11000</v>
      </c>
      <c r="I16" s="259">
        <f>SUM(I17:I18)</f>
        <v>1494.29</v>
      </c>
      <c r="J16" s="559">
        <f t="shared" ref="J16:O16" si="18">SUM(J17:J18)</f>
        <v>1558.95</v>
      </c>
      <c r="K16" s="259">
        <f t="shared" si="18"/>
        <v>1819.36</v>
      </c>
      <c r="L16" s="559">
        <f t="shared" si="18"/>
        <v>1565</v>
      </c>
      <c r="M16" s="559">
        <f t="shared" ref="M16" si="19">SUM(M17:M18)</f>
        <v>2551</v>
      </c>
      <c r="N16" s="259">
        <f t="shared" si="18"/>
        <v>1573</v>
      </c>
      <c r="O16" s="259">
        <f t="shared" si="18"/>
        <v>1580</v>
      </c>
      <c r="P16" s="259">
        <f t="shared" ref="P16" si="20">SUM(P17:P18)</f>
        <v>1580</v>
      </c>
    </row>
    <row r="17" spans="1:16">
      <c r="A17" s="7">
        <f t="shared" si="8"/>
        <v>10</v>
      </c>
      <c r="B17" s="146"/>
      <c r="C17" s="644">
        <v>632001</v>
      </c>
      <c r="D17" s="701" t="s">
        <v>304</v>
      </c>
      <c r="E17" s="702"/>
      <c r="F17" s="706"/>
      <c r="G17" s="87">
        <f>H17/30.126</f>
        <v>365.133107614685</v>
      </c>
      <c r="H17" s="108">
        <v>11000</v>
      </c>
      <c r="I17" s="263">
        <v>1474.25</v>
      </c>
      <c r="J17" s="467">
        <v>1558.95</v>
      </c>
      <c r="K17" s="263">
        <v>1819.36</v>
      </c>
      <c r="L17" s="467">
        <v>1565</v>
      </c>
      <c r="M17" s="467">
        <v>2551</v>
      </c>
      <c r="N17" s="263">
        <v>1573</v>
      </c>
      <c r="O17" s="263">
        <v>1580</v>
      </c>
      <c r="P17" s="263">
        <v>1580</v>
      </c>
    </row>
    <row r="18" spans="1:16" ht="13.5" thickBot="1">
      <c r="A18" s="122">
        <f t="shared" si="8"/>
        <v>11</v>
      </c>
      <c r="B18" s="613"/>
      <c r="C18" s="646">
        <v>63306</v>
      </c>
      <c r="D18" s="645" t="s">
        <v>40</v>
      </c>
      <c r="E18" s="646"/>
      <c r="F18" s="647"/>
      <c r="G18" s="87"/>
      <c r="H18" s="108"/>
      <c r="I18" s="264">
        <v>20.04</v>
      </c>
      <c r="J18" s="579">
        <v>0</v>
      </c>
      <c r="K18" s="264">
        <v>0</v>
      </c>
      <c r="L18" s="579">
        <v>0</v>
      </c>
      <c r="M18" s="579">
        <v>0</v>
      </c>
      <c r="N18" s="264">
        <v>0</v>
      </c>
      <c r="O18" s="264">
        <v>0</v>
      </c>
      <c r="P18" s="264">
        <v>0</v>
      </c>
    </row>
    <row r="19" spans="1:16">
      <c r="A19" s="7">
        <f t="shared" si="8"/>
        <v>12</v>
      </c>
      <c r="B19" s="45"/>
      <c r="C19" s="643"/>
      <c r="D19" s="732" t="s">
        <v>314</v>
      </c>
      <c r="E19" s="733"/>
      <c r="F19" s="734"/>
      <c r="G19" s="103">
        <f t="shared" ref="G19:P20" si="21">SUM(G20)</f>
        <v>0</v>
      </c>
      <c r="H19" s="10">
        <f>H20</f>
        <v>0</v>
      </c>
      <c r="I19" s="258">
        <v>0</v>
      </c>
      <c r="J19" s="258">
        <f t="shared" si="21"/>
        <v>0</v>
      </c>
      <c r="K19" s="258">
        <f t="shared" si="21"/>
        <v>753</v>
      </c>
      <c r="L19" s="258">
        <f t="shared" si="21"/>
        <v>0</v>
      </c>
      <c r="M19" s="258">
        <f t="shared" si="21"/>
        <v>0</v>
      </c>
      <c r="N19" s="258">
        <f t="shared" si="21"/>
        <v>0</v>
      </c>
      <c r="O19" s="258">
        <f t="shared" si="21"/>
        <v>0</v>
      </c>
      <c r="P19" s="258">
        <f t="shared" si="21"/>
        <v>0</v>
      </c>
    </row>
    <row r="20" spans="1:16">
      <c r="A20" s="7">
        <f t="shared" si="8"/>
        <v>13</v>
      </c>
      <c r="B20" s="45"/>
      <c r="C20" s="601" t="s">
        <v>66</v>
      </c>
      <c r="D20" s="602" t="s">
        <v>374</v>
      </c>
      <c r="E20" s="603"/>
      <c r="F20" s="604"/>
      <c r="G20" s="605">
        <f>G37</f>
        <v>0</v>
      </c>
      <c r="H20" s="606">
        <f>H37</f>
        <v>0</v>
      </c>
      <c r="I20" s="607">
        <v>0</v>
      </c>
      <c r="J20" s="607">
        <f t="shared" si="21"/>
        <v>0</v>
      </c>
      <c r="K20" s="607">
        <f t="shared" si="21"/>
        <v>753</v>
      </c>
      <c r="L20" s="607">
        <f t="shared" si="21"/>
        <v>0</v>
      </c>
      <c r="M20" s="607">
        <f t="shared" si="21"/>
        <v>0</v>
      </c>
      <c r="N20" s="607">
        <f t="shared" si="21"/>
        <v>0</v>
      </c>
      <c r="O20" s="607">
        <f t="shared" si="21"/>
        <v>0</v>
      </c>
      <c r="P20" s="607">
        <f t="shared" si="21"/>
        <v>0</v>
      </c>
    </row>
    <row r="21" spans="1:16" ht="13.5" thickBot="1">
      <c r="A21" s="122">
        <f t="shared" si="8"/>
        <v>14</v>
      </c>
      <c r="B21" s="597"/>
      <c r="C21" s="748" t="s">
        <v>375</v>
      </c>
      <c r="D21" s="735" t="s">
        <v>376</v>
      </c>
      <c r="E21" s="736"/>
      <c r="F21" s="737"/>
      <c r="G21" s="749"/>
      <c r="H21" s="750"/>
      <c r="I21" s="599">
        <v>0</v>
      </c>
      <c r="J21" s="599">
        <v>0</v>
      </c>
      <c r="K21" s="599">
        <v>753</v>
      </c>
      <c r="L21" s="599">
        <v>0</v>
      </c>
      <c r="M21" s="599">
        <v>0</v>
      </c>
      <c r="N21" s="599">
        <v>0</v>
      </c>
      <c r="O21" s="599">
        <v>0</v>
      </c>
      <c r="P21" s="599">
        <v>0</v>
      </c>
    </row>
    <row r="25" spans="1:16">
      <c r="O25" t="s">
        <v>359</v>
      </c>
      <c r="P25" t="s">
        <v>359</v>
      </c>
    </row>
  </sheetData>
  <mergeCells count="7">
    <mergeCell ref="D19:F19"/>
    <mergeCell ref="D21:F21"/>
    <mergeCell ref="D14:F14"/>
    <mergeCell ref="D17:F17"/>
    <mergeCell ref="D4:E7"/>
    <mergeCell ref="G4:H4"/>
    <mergeCell ref="D15:F15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C13 C16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2:Q27"/>
  <sheetViews>
    <sheetView workbookViewId="0">
      <selection activeCell="K2" sqref="K2"/>
    </sheetView>
  </sheetViews>
  <sheetFormatPr defaultRowHeight="12.75"/>
  <cols>
    <col min="1" max="1" width="4.7109375" customWidth="1"/>
    <col min="6" max="6" width="13.28515625" customWidth="1"/>
    <col min="7" max="7" width="0" hidden="1" customWidth="1"/>
    <col min="8" max="8" width="0" style="4" hidden="1" customWidth="1"/>
    <col min="10" max="10" width="10" style="4" bestFit="1" customWidth="1"/>
    <col min="12" max="12" width="10.140625" style="4" bestFit="1" customWidth="1"/>
    <col min="13" max="13" width="10.140625" style="4" customWidth="1"/>
  </cols>
  <sheetData>
    <row r="2" spans="1:17" s="11" customFormat="1" ht="18">
      <c r="A2" s="11" t="s">
        <v>134</v>
      </c>
      <c r="H2" s="135"/>
      <c r="J2" s="135"/>
      <c r="K2" s="747"/>
      <c r="L2" s="135"/>
      <c r="M2" s="135"/>
    </row>
    <row r="3" spans="1:17" ht="13.5" thickBot="1"/>
    <row r="4" spans="1:17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27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7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250"/>
      <c r="L5" s="400"/>
      <c r="M5" s="400" t="s">
        <v>368</v>
      </c>
      <c r="N5" s="250"/>
      <c r="O5" s="250"/>
      <c r="P5" s="250"/>
    </row>
    <row r="6" spans="1:17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250"/>
      <c r="L6" s="400"/>
      <c r="M6" s="400"/>
      <c r="N6" s="250"/>
      <c r="O6" s="250"/>
      <c r="P6" s="250"/>
    </row>
    <row r="7" spans="1:17" ht="13.5" thickBot="1">
      <c r="A7" s="609"/>
      <c r="B7" s="17"/>
      <c r="C7" s="18"/>
      <c r="D7" s="688"/>
      <c r="E7" s="689"/>
      <c r="F7" s="19"/>
      <c r="G7" s="98" t="s">
        <v>0</v>
      </c>
      <c r="H7" s="418" t="s">
        <v>0</v>
      </c>
      <c r="I7" s="487" t="s">
        <v>0</v>
      </c>
      <c r="J7" s="592" t="s">
        <v>0</v>
      </c>
      <c r="K7" s="487" t="s">
        <v>0</v>
      </c>
      <c r="L7" s="592" t="s">
        <v>0</v>
      </c>
      <c r="M7" s="674"/>
      <c r="N7" s="487" t="s">
        <v>0</v>
      </c>
      <c r="O7" s="487" t="s">
        <v>0</v>
      </c>
      <c r="P7" s="487" t="s">
        <v>0</v>
      </c>
    </row>
    <row r="8" spans="1:17" ht="15.75" thickTop="1">
      <c r="A8" s="7">
        <v>1</v>
      </c>
      <c r="B8" s="24" t="s">
        <v>228</v>
      </c>
      <c r="C8" s="25"/>
      <c r="D8" s="26"/>
      <c r="E8" s="26"/>
      <c r="F8" s="26"/>
      <c r="G8" s="99">
        <f t="shared" ref="G8:H8" si="0">SUM(G9:G11)</f>
        <v>4879.5060744871535</v>
      </c>
      <c r="H8" s="27">
        <f t="shared" si="0"/>
        <v>147000</v>
      </c>
      <c r="I8" s="269">
        <f t="shared" ref="I8:N8" si="1">SUM(I9:I11)</f>
        <v>3937.16</v>
      </c>
      <c r="J8" s="269">
        <f t="shared" si="1"/>
        <v>373.35</v>
      </c>
      <c r="K8" s="269">
        <f t="shared" si="1"/>
        <v>509.5</v>
      </c>
      <c r="L8" s="269">
        <f t="shared" si="1"/>
        <v>800</v>
      </c>
      <c r="M8" s="269">
        <f t="shared" ref="M8" si="2">SUM(M9:M11)</f>
        <v>800</v>
      </c>
      <c r="N8" s="252">
        <f t="shared" si="1"/>
        <v>855</v>
      </c>
      <c r="O8" s="252">
        <f t="shared" ref="O8:P8" si="3">SUM(O9:O11)</f>
        <v>960</v>
      </c>
      <c r="P8" s="252">
        <f t="shared" si="3"/>
        <v>1000</v>
      </c>
    </row>
    <row r="9" spans="1:17">
      <c r="A9" s="7">
        <f>A8+1</f>
        <v>2</v>
      </c>
      <c r="B9" s="28" t="s">
        <v>113</v>
      </c>
      <c r="C9" s="29" t="s">
        <v>114</v>
      </c>
      <c r="D9" s="30"/>
      <c r="E9" s="31"/>
      <c r="F9" s="31"/>
      <c r="G9" s="100">
        <f t="shared" ref="G9:H9" si="4">SUM(G14,G18,G24)</f>
        <v>4879.5060744871535</v>
      </c>
      <c r="H9" s="137">
        <f t="shared" si="4"/>
        <v>147000</v>
      </c>
      <c r="I9" s="253">
        <f>SUM(I14,I18,I24)</f>
        <v>3937.16</v>
      </c>
      <c r="J9" s="253">
        <f t="shared" ref="J9:N9" si="5">SUM(J14,J18,J24)</f>
        <v>373.35</v>
      </c>
      <c r="K9" s="253">
        <f t="shared" si="5"/>
        <v>509.5</v>
      </c>
      <c r="L9" s="253">
        <f t="shared" si="5"/>
        <v>800</v>
      </c>
      <c r="M9" s="253">
        <f t="shared" ref="M9" si="6">SUM(M14,M18,M24)</f>
        <v>800</v>
      </c>
      <c r="N9" s="253">
        <f t="shared" si="5"/>
        <v>855</v>
      </c>
      <c r="O9" s="253">
        <f t="shared" ref="O9:P9" si="7">SUM(O14,O18,O24)</f>
        <v>960</v>
      </c>
      <c r="P9" s="253">
        <f t="shared" si="7"/>
        <v>1000</v>
      </c>
      <c r="Q9" s="80"/>
    </row>
    <row r="10" spans="1:17">
      <c r="A10" s="7">
        <f t="shared" ref="A10:A26" si="8">A9+1</f>
        <v>3</v>
      </c>
      <c r="B10" s="28" t="s">
        <v>115</v>
      </c>
      <c r="C10" s="29" t="s">
        <v>116</v>
      </c>
      <c r="D10" s="30"/>
      <c r="E10" s="31"/>
      <c r="F10" s="31"/>
      <c r="G10" s="101">
        <v>0</v>
      </c>
      <c r="H10" s="140">
        <v>0</v>
      </c>
      <c r="I10" s="254">
        <v>0</v>
      </c>
      <c r="J10" s="423">
        <v>0</v>
      </c>
      <c r="K10" s="254">
        <v>0</v>
      </c>
      <c r="L10" s="423">
        <v>0</v>
      </c>
      <c r="M10" s="423">
        <v>0</v>
      </c>
      <c r="N10" s="254">
        <v>0</v>
      </c>
      <c r="O10" s="254">
        <v>0</v>
      </c>
      <c r="P10" s="254">
        <v>0</v>
      </c>
    </row>
    <row r="11" spans="1:17" ht="13.5" thickBot="1">
      <c r="A11" s="7">
        <f t="shared" si="8"/>
        <v>4</v>
      </c>
      <c r="B11" s="32"/>
      <c r="C11" s="33" t="s">
        <v>117</v>
      </c>
      <c r="D11" s="34"/>
      <c r="E11" s="35"/>
      <c r="F11" s="35"/>
      <c r="G11" s="102">
        <v>0</v>
      </c>
      <c r="H11" s="139">
        <v>0</v>
      </c>
      <c r="I11" s="255">
        <v>0</v>
      </c>
      <c r="J11" s="255">
        <v>0</v>
      </c>
      <c r="K11" s="255">
        <v>0</v>
      </c>
      <c r="L11" s="255">
        <v>0</v>
      </c>
      <c r="M11" s="255">
        <v>0</v>
      </c>
      <c r="N11" s="255">
        <v>0</v>
      </c>
      <c r="O11" s="255">
        <v>0</v>
      </c>
      <c r="P11" s="255">
        <v>0</v>
      </c>
    </row>
    <row r="12" spans="1:17" ht="13.5" thickTop="1">
      <c r="A12" s="7">
        <f t="shared" si="8"/>
        <v>5</v>
      </c>
      <c r="B12" s="83" t="s">
        <v>140</v>
      </c>
      <c r="C12" s="36" t="s">
        <v>229</v>
      </c>
      <c r="D12" s="37"/>
      <c r="E12" s="37"/>
      <c r="F12" s="37"/>
      <c r="G12" s="123">
        <f t="shared" ref="G12:H12" si="9">SUM(G13,G17)</f>
        <v>3717.7189138949743</v>
      </c>
      <c r="H12" s="163">
        <f t="shared" si="9"/>
        <v>112000</v>
      </c>
      <c r="I12" s="256">
        <f>SUM(I13,I17)</f>
        <v>2443.16</v>
      </c>
      <c r="J12" s="256">
        <f t="shared" ref="J12:N12" si="10">SUM(J13,J17)</f>
        <v>373.35</v>
      </c>
      <c r="K12" s="256">
        <f t="shared" si="10"/>
        <v>509.5</v>
      </c>
      <c r="L12" s="256">
        <f t="shared" si="10"/>
        <v>800</v>
      </c>
      <c r="M12" s="256">
        <f t="shared" ref="M12" si="11">SUM(M13,M17)</f>
        <v>800</v>
      </c>
      <c r="N12" s="256">
        <f t="shared" si="10"/>
        <v>855</v>
      </c>
      <c r="O12" s="256">
        <f t="shared" ref="O12:P12" si="12">SUM(O13,O17)</f>
        <v>960</v>
      </c>
      <c r="P12" s="256">
        <f t="shared" si="12"/>
        <v>1000</v>
      </c>
    </row>
    <row r="13" spans="1:17">
      <c r="A13" s="7">
        <f t="shared" si="8"/>
        <v>6</v>
      </c>
      <c r="B13" s="84"/>
      <c r="C13" s="147" t="s">
        <v>230</v>
      </c>
      <c r="D13" s="147"/>
      <c r="E13" s="147"/>
      <c r="F13" s="147"/>
      <c r="G13" s="148">
        <f t="shared" ref="G13:P14" si="13">SUM(G14)</f>
        <v>2157.6047268140474</v>
      </c>
      <c r="H13" s="164">
        <f t="shared" si="13"/>
        <v>65000</v>
      </c>
      <c r="I13" s="257">
        <f t="shared" si="13"/>
        <v>0</v>
      </c>
      <c r="J13" s="257">
        <f t="shared" si="13"/>
        <v>0</v>
      </c>
      <c r="K13" s="257">
        <f t="shared" si="13"/>
        <v>0</v>
      </c>
      <c r="L13" s="257">
        <f t="shared" si="13"/>
        <v>0</v>
      </c>
      <c r="M13" s="257">
        <f t="shared" si="13"/>
        <v>0</v>
      </c>
      <c r="N13" s="257">
        <f t="shared" si="13"/>
        <v>0</v>
      </c>
      <c r="O13" s="257">
        <f t="shared" si="13"/>
        <v>0</v>
      </c>
      <c r="P13" s="257">
        <f t="shared" si="13"/>
        <v>0</v>
      </c>
    </row>
    <row r="14" spans="1:17">
      <c r="A14" s="7">
        <f t="shared" si="8"/>
        <v>7</v>
      </c>
      <c r="B14" s="84"/>
      <c r="C14" s="8"/>
      <c r="D14" s="111" t="s">
        <v>123</v>
      </c>
      <c r="E14" s="9"/>
      <c r="F14" s="9"/>
      <c r="G14" s="103">
        <f t="shared" si="13"/>
        <v>2157.6047268140474</v>
      </c>
      <c r="H14" s="165">
        <f t="shared" si="13"/>
        <v>65000</v>
      </c>
      <c r="I14" s="258">
        <f t="shared" si="13"/>
        <v>0</v>
      </c>
      <c r="J14" s="258">
        <f t="shared" si="13"/>
        <v>0</v>
      </c>
      <c r="K14" s="258">
        <f t="shared" si="13"/>
        <v>0</v>
      </c>
      <c r="L14" s="258">
        <f t="shared" si="13"/>
        <v>0</v>
      </c>
      <c r="M14" s="258">
        <f t="shared" si="13"/>
        <v>0</v>
      </c>
      <c r="N14" s="258">
        <f t="shared" si="13"/>
        <v>0</v>
      </c>
      <c r="O14" s="258">
        <f t="shared" si="13"/>
        <v>0</v>
      </c>
      <c r="P14" s="258">
        <f t="shared" si="13"/>
        <v>0</v>
      </c>
    </row>
    <row r="15" spans="1:17">
      <c r="A15" s="7">
        <f t="shared" si="8"/>
        <v>8</v>
      </c>
      <c r="B15" s="84"/>
      <c r="C15" s="112" t="s">
        <v>81</v>
      </c>
      <c r="D15" s="113" t="s">
        <v>231</v>
      </c>
      <c r="E15" s="113"/>
      <c r="F15" s="113"/>
      <c r="G15" s="114">
        <f t="shared" ref="G15:P15" si="14">SUM(G16:G16)</f>
        <v>2157.6047268140474</v>
      </c>
      <c r="H15" s="162">
        <f t="shared" si="14"/>
        <v>65000</v>
      </c>
      <c r="I15" s="259">
        <f t="shared" si="14"/>
        <v>0</v>
      </c>
      <c r="J15" s="259">
        <f t="shared" si="14"/>
        <v>0</v>
      </c>
      <c r="K15" s="259">
        <f t="shared" si="14"/>
        <v>0</v>
      </c>
      <c r="L15" s="259">
        <f t="shared" si="14"/>
        <v>0</v>
      </c>
      <c r="M15" s="259">
        <f t="shared" si="14"/>
        <v>0</v>
      </c>
      <c r="N15" s="259">
        <f t="shared" si="14"/>
        <v>0</v>
      </c>
      <c r="O15" s="259">
        <f t="shared" si="14"/>
        <v>0</v>
      </c>
      <c r="P15" s="259">
        <f t="shared" si="14"/>
        <v>0</v>
      </c>
    </row>
    <row r="16" spans="1:17" s="1" customFormat="1">
      <c r="A16" s="7">
        <f t="shared" si="8"/>
        <v>9</v>
      </c>
      <c r="B16" s="86"/>
      <c r="C16" s="82">
        <v>637027</v>
      </c>
      <c r="D16" s="701" t="s">
        <v>258</v>
      </c>
      <c r="E16" s="702"/>
      <c r="F16" s="706"/>
      <c r="G16" s="87">
        <f>H16/30.126</f>
        <v>2157.6047268140474</v>
      </c>
      <c r="H16" s="152">
        <v>65000</v>
      </c>
      <c r="I16" s="263">
        <v>0</v>
      </c>
      <c r="J16" s="263">
        <v>0</v>
      </c>
      <c r="K16" s="263">
        <v>0</v>
      </c>
      <c r="L16" s="263">
        <v>0</v>
      </c>
      <c r="M16" s="263">
        <v>0</v>
      </c>
      <c r="N16" s="263">
        <v>0</v>
      </c>
      <c r="O16" s="263">
        <v>0</v>
      </c>
      <c r="P16" s="263">
        <v>0</v>
      </c>
    </row>
    <row r="17" spans="1:16">
      <c r="A17" s="7">
        <f t="shared" si="8"/>
        <v>10</v>
      </c>
      <c r="B17" s="84"/>
      <c r="C17" s="147" t="s">
        <v>232</v>
      </c>
      <c r="D17" s="147"/>
      <c r="E17" s="147"/>
      <c r="F17" s="147"/>
      <c r="G17" s="148">
        <f t="shared" ref="G17:P18" si="15">SUM(G18)</f>
        <v>1560.1141870809267</v>
      </c>
      <c r="H17" s="164">
        <f t="shared" si="15"/>
        <v>47000</v>
      </c>
      <c r="I17" s="257">
        <f t="shared" si="15"/>
        <v>2443.16</v>
      </c>
      <c r="J17" s="257">
        <f t="shared" si="15"/>
        <v>373.35</v>
      </c>
      <c r="K17" s="257">
        <f t="shared" si="15"/>
        <v>509.5</v>
      </c>
      <c r="L17" s="257">
        <f t="shared" si="15"/>
        <v>800</v>
      </c>
      <c r="M17" s="257">
        <f t="shared" si="15"/>
        <v>800</v>
      </c>
      <c r="N17" s="257">
        <f t="shared" si="15"/>
        <v>855</v>
      </c>
      <c r="O17" s="257">
        <f t="shared" si="15"/>
        <v>960</v>
      </c>
      <c r="P17" s="257">
        <f t="shared" si="15"/>
        <v>1000</v>
      </c>
    </row>
    <row r="18" spans="1:16">
      <c r="A18" s="7">
        <f t="shared" si="8"/>
        <v>11</v>
      </c>
      <c r="B18" s="84"/>
      <c r="C18" s="8"/>
      <c r="D18" s="111" t="s">
        <v>123</v>
      </c>
      <c r="E18" s="9"/>
      <c r="F18" s="9"/>
      <c r="G18" s="103">
        <f t="shared" si="15"/>
        <v>1560.1141870809267</v>
      </c>
      <c r="H18" s="165">
        <f t="shared" si="15"/>
        <v>47000</v>
      </c>
      <c r="I18" s="258">
        <f t="shared" si="15"/>
        <v>2443.16</v>
      </c>
      <c r="J18" s="258">
        <f t="shared" si="15"/>
        <v>373.35</v>
      </c>
      <c r="K18" s="258">
        <f t="shared" si="15"/>
        <v>509.5</v>
      </c>
      <c r="L18" s="258">
        <f t="shared" si="15"/>
        <v>800</v>
      </c>
      <c r="M18" s="258">
        <f t="shared" si="15"/>
        <v>800</v>
      </c>
      <c r="N18" s="258">
        <f t="shared" si="15"/>
        <v>855</v>
      </c>
      <c r="O18" s="258">
        <f t="shared" si="15"/>
        <v>960</v>
      </c>
      <c r="P18" s="258">
        <f t="shared" si="15"/>
        <v>1000</v>
      </c>
    </row>
    <row r="19" spans="1:16">
      <c r="A19" s="7">
        <f t="shared" si="8"/>
        <v>12</v>
      </c>
      <c r="B19" s="84"/>
      <c r="C19" s="112" t="s">
        <v>80</v>
      </c>
      <c r="D19" s="113" t="s">
        <v>234</v>
      </c>
      <c r="E19" s="113"/>
      <c r="F19" s="113"/>
      <c r="G19" s="114">
        <f t="shared" ref="G19:H19" si="16">SUM(G20:G21)</f>
        <v>1560.1141870809267</v>
      </c>
      <c r="H19" s="162">
        <f t="shared" si="16"/>
        <v>47000</v>
      </c>
      <c r="I19" s="259">
        <f t="shared" ref="I19:N19" si="17">SUM(I20:I21)</f>
        <v>2443.16</v>
      </c>
      <c r="J19" s="259">
        <f t="shared" si="17"/>
        <v>373.35</v>
      </c>
      <c r="K19" s="259">
        <f>SUM(K20:K22)</f>
        <v>509.5</v>
      </c>
      <c r="L19" s="259">
        <f t="shared" si="17"/>
        <v>800</v>
      </c>
      <c r="M19" s="259">
        <f t="shared" ref="M19" si="18">SUM(M20:M21)</f>
        <v>800</v>
      </c>
      <c r="N19" s="259">
        <f t="shared" si="17"/>
        <v>855</v>
      </c>
      <c r="O19" s="259">
        <f t="shared" ref="O19:P19" si="19">SUM(O20:O21)</f>
        <v>960</v>
      </c>
      <c r="P19" s="259">
        <f t="shared" si="19"/>
        <v>1000</v>
      </c>
    </row>
    <row r="20" spans="1:16">
      <c r="A20" s="7">
        <f t="shared" si="8"/>
        <v>13</v>
      </c>
      <c r="B20" s="86" t="s">
        <v>0</v>
      </c>
      <c r="C20" s="82">
        <v>642014</v>
      </c>
      <c r="D20" s="571" t="s">
        <v>62</v>
      </c>
      <c r="E20" s="81"/>
      <c r="F20" s="493"/>
      <c r="G20" s="87">
        <f>H20/30.126</f>
        <v>165.96959437031134</v>
      </c>
      <c r="H20" s="152">
        <v>5000</v>
      </c>
      <c r="I20" s="263">
        <v>503.93</v>
      </c>
      <c r="J20" s="263">
        <v>142.22</v>
      </c>
      <c r="K20" s="263">
        <v>0</v>
      </c>
      <c r="L20" s="263">
        <v>50</v>
      </c>
      <c r="M20" s="263">
        <v>50</v>
      </c>
      <c r="N20" s="263">
        <v>55</v>
      </c>
      <c r="O20" s="263">
        <v>60</v>
      </c>
      <c r="P20" s="263">
        <v>50</v>
      </c>
    </row>
    <row r="21" spans="1:16">
      <c r="A21" s="7">
        <f t="shared" si="8"/>
        <v>14</v>
      </c>
      <c r="B21" s="86" t="s">
        <v>0</v>
      </c>
      <c r="C21" s="82">
        <v>633016</v>
      </c>
      <c r="D21" s="701" t="s">
        <v>268</v>
      </c>
      <c r="E21" s="702"/>
      <c r="F21" s="706"/>
      <c r="G21" s="87">
        <f>H21/30.126</f>
        <v>1394.1445927106154</v>
      </c>
      <c r="H21" s="152">
        <v>42000</v>
      </c>
      <c r="I21" s="263">
        <v>1939.23</v>
      </c>
      <c r="J21" s="263">
        <v>231.13</v>
      </c>
      <c r="K21" s="263">
        <v>0</v>
      </c>
      <c r="L21" s="263">
        <v>750</v>
      </c>
      <c r="M21" s="263">
        <v>750</v>
      </c>
      <c r="N21" s="263">
        <v>800</v>
      </c>
      <c r="O21" s="263">
        <v>900</v>
      </c>
      <c r="P21" s="263">
        <v>950</v>
      </c>
    </row>
    <row r="22" spans="1:16">
      <c r="A22" s="7"/>
      <c r="B22" s="86"/>
      <c r="C22" s="644">
        <v>642014</v>
      </c>
      <c r="D22" s="644" t="s">
        <v>377</v>
      </c>
      <c r="E22" s="644"/>
      <c r="F22" s="644"/>
      <c r="G22" s="87"/>
      <c r="H22" s="152"/>
      <c r="I22" s="263">
        <v>0</v>
      </c>
      <c r="J22" s="263">
        <v>0</v>
      </c>
      <c r="K22" s="263">
        <v>509.5</v>
      </c>
      <c r="L22" s="263">
        <v>0</v>
      </c>
      <c r="M22" s="263">
        <v>0</v>
      </c>
      <c r="N22" s="263">
        <v>0</v>
      </c>
      <c r="O22" s="263">
        <v>0</v>
      </c>
      <c r="P22" s="263">
        <v>0</v>
      </c>
    </row>
    <row r="23" spans="1:16">
      <c r="A23" s="7">
        <f>A21+1</f>
        <v>15</v>
      </c>
      <c r="B23" s="47" t="s">
        <v>139</v>
      </c>
      <c r="C23" s="48" t="s">
        <v>233</v>
      </c>
      <c r="D23" s="48"/>
      <c r="E23" s="48"/>
      <c r="F23" s="48"/>
      <c r="G23" s="104">
        <f t="shared" ref="G23:P24" si="20">SUM(G24)</f>
        <v>1161.7871605921794</v>
      </c>
      <c r="H23" s="166">
        <f t="shared" si="20"/>
        <v>35000</v>
      </c>
      <c r="I23" s="261">
        <f t="shared" si="20"/>
        <v>1494</v>
      </c>
      <c r="J23" s="261">
        <f t="shared" si="20"/>
        <v>0</v>
      </c>
      <c r="K23" s="261">
        <f t="shared" si="20"/>
        <v>0</v>
      </c>
      <c r="L23" s="261">
        <f t="shared" si="20"/>
        <v>0</v>
      </c>
      <c r="M23" s="261">
        <f t="shared" si="20"/>
        <v>0</v>
      </c>
      <c r="N23" s="261">
        <f t="shared" si="20"/>
        <v>0</v>
      </c>
      <c r="O23" s="261">
        <f t="shared" si="20"/>
        <v>0</v>
      </c>
      <c r="P23" s="261">
        <f t="shared" si="20"/>
        <v>0</v>
      </c>
    </row>
    <row r="24" spans="1:16">
      <c r="A24" s="7">
        <f t="shared" si="8"/>
        <v>16</v>
      </c>
      <c r="B24" s="40"/>
      <c r="C24" s="44"/>
      <c r="D24" s="134" t="s">
        <v>123</v>
      </c>
      <c r="E24" s="51"/>
      <c r="F24" s="51"/>
      <c r="G24" s="103">
        <f t="shared" si="20"/>
        <v>1161.7871605921794</v>
      </c>
      <c r="H24" s="165">
        <f t="shared" si="20"/>
        <v>35000</v>
      </c>
      <c r="I24" s="258">
        <f t="shared" si="20"/>
        <v>1494</v>
      </c>
      <c r="J24" s="258">
        <f t="shared" si="20"/>
        <v>0</v>
      </c>
      <c r="K24" s="258">
        <f t="shared" si="20"/>
        <v>0</v>
      </c>
      <c r="L24" s="258">
        <f t="shared" si="20"/>
        <v>0</v>
      </c>
      <c r="M24" s="258">
        <f t="shared" si="20"/>
        <v>0</v>
      </c>
      <c r="N24" s="258">
        <f t="shared" si="20"/>
        <v>0</v>
      </c>
      <c r="O24" s="258">
        <f t="shared" si="20"/>
        <v>0</v>
      </c>
      <c r="P24" s="258">
        <f t="shared" si="20"/>
        <v>0</v>
      </c>
    </row>
    <row r="25" spans="1:16">
      <c r="A25" s="7">
        <f t="shared" si="8"/>
        <v>17</v>
      </c>
      <c r="B25" s="45"/>
      <c r="C25" s="150" t="s">
        <v>82</v>
      </c>
      <c r="D25" s="133" t="s">
        <v>235</v>
      </c>
      <c r="E25" s="116"/>
      <c r="F25" s="116"/>
      <c r="G25" s="117">
        <f t="shared" ref="G25:P25" si="21">SUM(G26:G26)</f>
        <v>1161.7871605921794</v>
      </c>
      <c r="H25" s="167">
        <f t="shared" si="21"/>
        <v>35000</v>
      </c>
      <c r="I25" s="262">
        <f t="shared" si="21"/>
        <v>1494</v>
      </c>
      <c r="J25" s="262">
        <f t="shared" si="21"/>
        <v>0</v>
      </c>
      <c r="K25" s="262">
        <f t="shared" si="21"/>
        <v>0</v>
      </c>
      <c r="L25" s="262">
        <f t="shared" si="21"/>
        <v>0</v>
      </c>
      <c r="M25" s="262">
        <f t="shared" si="21"/>
        <v>0</v>
      </c>
      <c r="N25" s="262">
        <f t="shared" si="21"/>
        <v>0</v>
      </c>
      <c r="O25" s="262">
        <f t="shared" si="21"/>
        <v>0</v>
      </c>
      <c r="P25" s="262">
        <f t="shared" si="21"/>
        <v>0</v>
      </c>
    </row>
    <row r="26" spans="1:16" ht="13.5" thickBot="1">
      <c r="A26" s="122">
        <f t="shared" si="8"/>
        <v>18</v>
      </c>
      <c r="B26" s="151" t="s">
        <v>0</v>
      </c>
      <c r="C26" s="92">
        <v>642014</v>
      </c>
      <c r="D26" s="692" t="s">
        <v>63</v>
      </c>
      <c r="E26" s="693"/>
      <c r="F26" s="694"/>
      <c r="G26" s="94">
        <f>H26/30.126</f>
        <v>1161.7871605921794</v>
      </c>
      <c r="H26" s="168">
        <v>35000</v>
      </c>
      <c r="I26" s="264">
        <v>1494</v>
      </c>
      <c r="J26" s="264">
        <v>0</v>
      </c>
      <c r="K26" s="264">
        <v>0</v>
      </c>
      <c r="L26" s="264">
        <v>0</v>
      </c>
      <c r="M26" s="264">
        <v>0</v>
      </c>
      <c r="N26" s="264">
        <v>0</v>
      </c>
      <c r="O26" s="264">
        <v>0</v>
      </c>
      <c r="P26" s="264">
        <v>0</v>
      </c>
    </row>
    <row r="27" spans="1:16">
      <c r="J27" s="4" t="s">
        <v>0</v>
      </c>
    </row>
  </sheetData>
  <mergeCells count="5">
    <mergeCell ref="D26:F26"/>
    <mergeCell ref="D21:F21"/>
    <mergeCell ref="D16:F16"/>
    <mergeCell ref="D4:E7"/>
    <mergeCell ref="G4:H4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C25 C19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2:S52"/>
  <sheetViews>
    <sheetView workbookViewId="0">
      <selection activeCell="P9" sqref="P9"/>
    </sheetView>
  </sheetViews>
  <sheetFormatPr defaultRowHeight="12.75"/>
  <cols>
    <col min="1" max="1" width="4.7109375" customWidth="1"/>
    <col min="7" max="7" width="0" hidden="1" customWidth="1"/>
    <col min="8" max="8" width="0" style="4" hidden="1" customWidth="1"/>
    <col min="10" max="10" width="11" style="4" bestFit="1" customWidth="1"/>
    <col min="12" max="12" width="11" style="4" bestFit="1" customWidth="1"/>
    <col min="13" max="13" width="11" style="4" customWidth="1"/>
  </cols>
  <sheetData>
    <row r="2" spans="1:19" s="11" customFormat="1" ht="18">
      <c r="A2" s="11" t="s">
        <v>135</v>
      </c>
      <c r="H2" s="135"/>
      <c r="J2" s="135"/>
      <c r="K2" s="747"/>
      <c r="L2" s="135"/>
      <c r="M2" s="135"/>
    </row>
    <row r="3" spans="1:19" ht="13.5" thickBot="1"/>
    <row r="4" spans="1:19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27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9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250"/>
      <c r="L5" s="400"/>
      <c r="M5" s="400" t="s">
        <v>368</v>
      </c>
      <c r="N5" s="250"/>
      <c r="O5" s="250"/>
      <c r="P5" s="250"/>
    </row>
    <row r="6" spans="1:19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250"/>
      <c r="L6" s="400"/>
      <c r="M6" s="400"/>
      <c r="N6" s="250"/>
      <c r="O6" s="250"/>
      <c r="P6" s="250"/>
    </row>
    <row r="7" spans="1:19" ht="13.5" thickBot="1">
      <c r="A7" s="609"/>
      <c r="B7" s="17"/>
      <c r="C7" s="18"/>
      <c r="D7" s="688"/>
      <c r="E7" s="689"/>
      <c r="F7" s="19"/>
      <c r="G7" s="98" t="s">
        <v>0</v>
      </c>
      <c r="H7" s="418" t="s">
        <v>0</v>
      </c>
      <c r="I7" s="487" t="s">
        <v>0</v>
      </c>
      <c r="J7" s="592" t="s">
        <v>0</v>
      </c>
      <c r="K7" s="487" t="s">
        <v>0</v>
      </c>
      <c r="L7" s="592" t="s">
        <v>0</v>
      </c>
      <c r="M7" s="592"/>
      <c r="N7" s="487" t="s">
        <v>0</v>
      </c>
      <c r="O7" s="487" t="s">
        <v>0</v>
      </c>
      <c r="P7" s="487" t="s">
        <v>0</v>
      </c>
    </row>
    <row r="8" spans="1:19" ht="15.75" thickTop="1">
      <c r="A8" s="7">
        <v>1</v>
      </c>
      <c r="B8" s="24" t="s">
        <v>112</v>
      </c>
      <c r="C8" s="25"/>
      <c r="D8" s="26"/>
      <c r="E8" s="26"/>
      <c r="F8" s="26"/>
      <c r="G8" s="105" t="e">
        <f t="shared" ref="G8:N8" si="0">SUM(G9:G11)</f>
        <v>#REF!</v>
      </c>
      <c r="H8" s="27" t="e">
        <f t="shared" si="0"/>
        <v>#REF!</v>
      </c>
      <c r="I8" s="269">
        <f t="shared" si="0"/>
        <v>85517.89</v>
      </c>
      <c r="J8" s="635">
        <f t="shared" si="0"/>
        <v>84769.670000000013</v>
      </c>
      <c r="K8" s="269">
        <f t="shared" si="0"/>
        <v>85847.989999999976</v>
      </c>
      <c r="L8" s="635">
        <f t="shared" si="0"/>
        <v>84015.72</v>
      </c>
      <c r="M8" s="635">
        <f t="shared" ref="M8" si="1">SUM(M9:M11)</f>
        <v>84015.72</v>
      </c>
      <c r="N8" s="252">
        <f t="shared" si="0"/>
        <v>85701.72</v>
      </c>
      <c r="O8" s="252">
        <f t="shared" ref="O8:P8" si="2">SUM(O9:O11)</f>
        <v>86078.720000000001</v>
      </c>
      <c r="P8" s="252">
        <f t="shared" si="2"/>
        <v>87094.720000000001</v>
      </c>
    </row>
    <row r="9" spans="1:19">
      <c r="A9" s="7">
        <f>A8+1</f>
        <v>2</v>
      </c>
      <c r="B9" s="28" t="s">
        <v>113</v>
      </c>
      <c r="C9" s="29" t="s">
        <v>114</v>
      </c>
      <c r="D9" s="30"/>
      <c r="E9" s="31"/>
      <c r="F9" s="31"/>
      <c r="G9" s="100" t="e">
        <f>SUM(G12,G47,#REF!,G50)</f>
        <v>#REF!</v>
      </c>
      <c r="H9" s="137" t="e">
        <f>SUM(H12,H47,#REF!,H50)</f>
        <v>#REF!</v>
      </c>
      <c r="I9" s="253">
        <f>SUM(I12,I47,I50)</f>
        <v>85517.89</v>
      </c>
      <c r="J9" s="253">
        <f t="shared" ref="J9:O9" si="3">SUM(J12,J47,J50)</f>
        <v>84769.670000000013</v>
      </c>
      <c r="K9" s="253">
        <f t="shared" si="3"/>
        <v>85847.989999999976</v>
      </c>
      <c r="L9" s="253">
        <f t="shared" si="3"/>
        <v>84015.72</v>
      </c>
      <c r="M9" s="253">
        <f t="shared" ref="M9" si="4">SUM(M12,M47,M50)</f>
        <v>84015.72</v>
      </c>
      <c r="N9" s="253">
        <f t="shared" si="3"/>
        <v>85701.72</v>
      </c>
      <c r="O9" s="253">
        <f t="shared" si="3"/>
        <v>86078.720000000001</v>
      </c>
      <c r="P9" s="253">
        <f t="shared" ref="P9" si="5">SUM(P12,P47,P50)</f>
        <v>87094.720000000001</v>
      </c>
    </row>
    <row r="10" spans="1:19">
      <c r="A10" s="7">
        <f t="shared" ref="A10:A52" si="6">A9+1</f>
        <v>3</v>
      </c>
      <c r="B10" s="28" t="s">
        <v>115</v>
      </c>
      <c r="C10" s="29" t="s">
        <v>116</v>
      </c>
      <c r="D10" s="30"/>
      <c r="E10" s="31"/>
      <c r="F10" s="31"/>
      <c r="G10" s="120">
        <v>0</v>
      </c>
      <c r="H10" s="138">
        <v>0</v>
      </c>
      <c r="I10" s="254">
        <v>0</v>
      </c>
      <c r="J10" s="474">
        <v>0</v>
      </c>
      <c r="K10" s="254">
        <v>0</v>
      </c>
      <c r="L10" s="484">
        <v>0</v>
      </c>
      <c r="M10" s="484">
        <v>0</v>
      </c>
      <c r="N10" s="254">
        <v>0</v>
      </c>
      <c r="O10" s="254">
        <v>0</v>
      </c>
      <c r="P10" s="254">
        <v>0</v>
      </c>
      <c r="S10" s="214"/>
    </row>
    <row r="11" spans="1:19" ht="13.5" thickBot="1">
      <c r="A11" s="7">
        <f t="shared" si="6"/>
        <v>4</v>
      </c>
      <c r="B11" s="32"/>
      <c r="C11" s="33" t="s">
        <v>117</v>
      </c>
      <c r="D11" s="34"/>
      <c r="E11" s="35"/>
      <c r="F11" s="35"/>
      <c r="G11" s="102">
        <v>0</v>
      </c>
      <c r="H11" s="139">
        <v>0</v>
      </c>
      <c r="I11" s="255">
        <v>0</v>
      </c>
      <c r="J11" s="636">
        <v>0</v>
      </c>
      <c r="K11" s="255">
        <v>0</v>
      </c>
      <c r="L11" s="636">
        <v>0</v>
      </c>
      <c r="M11" s="636">
        <v>0</v>
      </c>
      <c r="N11" s="255">
        <v>0</v>
      </c>
      <c r="O11" s="255">
        <v>0</v>
      </c>
      <c r="P11" s="255">
        <v>0</v>
      </c>
      <c r="S11" s="214"/>
    </row>
    <row r="12" spans="1:19" ht="13.5" thickTop="1">
      <c r="A12" s="7">
        <f t="shared" si="6"/>
        <v>5</v>
      </c>
      <c r="B12" s="159"/>
      <c r="C12" s="8"/>
      <c r="D12" s="111" t="s">
        <v>123</v>
      </c>
      <c r="E12" s="9"/>
      <c r="F12" s="9"/>
      <c r="G12" s="103">
        <f t="shared" ref="G12:P12" si="7">SUM(G13)</f>
        <v>75549.359357365698</v>
      </c>
      <c r="H12" s="10">
        <f t="shared" si="7"/>
        <v>2276000</v>
      </c>
      <c r="I12" s="258">
        <f t="shared" si="7"/>
        <v>82128.37</v>
      </c>
      <c r="J12" s="476">
        <f t="shared" si="7"/>
        <v>80966.410000000018</v>
      </c>
      <c r="K12" s="258">
        <f t="shared" si="7"/>
        <v>84340.919999999984</v>
      </c>
      <c r="L12" s="476">
        <f t="shared" si="7"/>
        <v>82848.72</v>
      </c>
      <c r="M12" s="476">
        <f t="shared" si="7"/>
        <v>82848.72</v>
      </c>
      <c r="N12" s="258">
        <f t="shared" si="7"/>
        <v>84541.72</v>
      </c>
      <c r="O12" s="258">
        <f t="shared" si="7"/>
        <v>84941.72</v>
      </c>
      <c r="P12" s="258">
        <f t="shared" si="7"/>
        <v>85937.72</v>
      </c>
      <c r="S12" s="1"/>
    </row>
    <row r="13" spans="1:19">
      <c r="A13" s="7">
        <f t="shared" si="6"/>
        <v>6</v>
      </c>
      <c r="B13" s="42"/>
      <c r="C13" s="112" t="s">
        <v>118</v>
      </c>
      <c r="D13" s="113" t="s">
        <v>119</v>
      </c>
      <c r="E13" s="113"/>
      <c r="F13" s="113"/>
      <c r="G13" s="114">
        <f t="shared" ref="G13:H13" si="8">SUM(G14:G44)</f>
        <v>75549.359357365698</v>
      </c>
      <c r="H13" s="136">
        <f t="shared" si="8"/>
        <v>2276000</v>
      </c>
      <c r="I13" s="259">
        <f>SUM(I14:I46)</f>
        <v>82128.37</v>
      </c>
      <c r="J13" s="259">
        <f>SUM(J14:J46)</f>
        <v>80966.410000000018</v>
      </c>
      <c r="K13" s="259">
        <f t="shared" ref="K13:O13" si="9">SUM(K14:K46)</f>
        <v>84340.919999999984</v>
      </c>
      <c r="L13" s="259">
        <f t="shared" si="9"/>
        <v>82848.72</v>
      </c>
      <c r="M13" s="259">
        <f t="shared" ref="M13" si="10">SUM(M14:M46)</f>
        <v>82848.72</v>
      </c>
      <c r="N13" s="259">
        <f t="shared" si="9"/>
        <v>84541.72</v>
      </c>
      <c r="O13" s="259">
        <f t="shared" si="9"/>
        <v>84941.72</v>
      </c>
      <c r="P13" s="259">
        <f t="shared" ref="P13" si="11">SUM(P14:P46)</f>
        <v>85937.72</v>
      </c>
      <c r="S13" s="1"/>
    </row>
    <row r="14" spans="1:19" s="1" customFormat="1">
      <c r="A14" s="7">
        <f t="shared" si="6"/>
        <v>7</v>
      </c>
      <c r="B14" s="84"/>
      <c r="C14" s="82">
        <v>611</v>
      </c>
      <c r="D14" s="701" t="s">
        <v>24</v>
      </c>
      <c r="E14" s="702"/>
      <c r="F14" s="706"/>
      <c r="G14" s="88">
        <f>H14/30.126</f>
        <v>32861.979685321647</v>
      </c>
      <c r="H14" s="108">
        <v>990000</v>
      </c>
      <c r="I14" s="260">
        <v>24287.78</v>
      </c>
      <c r="J14" s="467">
        <v>30692.57</v>
      </c>
      <c r="K14" s="260">
        <v>29874.959999999999</v>
      </c>
      <c r="L14" s="467">
        <v>31800</v>
      </c>
      <c r="M14" s="467">
        <v>31800</v>
      </c>
      <c r="N14" s="260">
        <v>31900</v>
      </c>
      <c r="O14" s="260">
        <v>32000</v>
      </c>
      <c r="P14" s="260">
        <v>32100</v>
      </c>
    </row>
    <row r="15" spans="1:19" s="1" customFormat="1">
      <c r="A15" s="7">
        <f t="shared" si="6"/>
        <v>8</v>
      </c>
      <c r="B15" s="84"/>
      <c r="C15" s="82">
        <v>612001</v>
      </c>
      <c r="D15" s="701" t="s">
        <v>25</v>
      </c>
      <c r="E15" s="702"/>
      <c r="F15" s="706"/>
      <c r="G15" s="88">
        <f t="shared" ref="G15:G44" si="12">H15/30.126</f>
        <v>3584.943238398725</v>
      </c>
      <c r="H15" s="108">
        <v>108000</v>
      </c>
      <c r="I15" s="260">
        <v>8089.75</v>
      </c>
      <c r="J15" s="467">
        <v>10169.02</v>
      </c>
      <c r="K15" s="260">
        <v>9938.07</v>
      </c>
      <c r="L15" s="467">
        <v>9500</v>
      </c>
      <c r="M15" s="467">
        <v>9500</v>
      </c>
      <c r="N15" s="260">
        <v>10105</v>
      </c>
      <c r="O15" s="260">
        <v>10120</v>
      </c>
      <c r="P15" s="260">
        <v>10120</v>
      </c>
    </row>
    <row r="16" spans="1:19" s="1" customFormat="1">
      <c r="A16" s="7">
        <f t="shared" si="6"/>
        <v>9</v>
      </c>
      <c r="B16" s="84"/>
      <c r="C16" s="82">
        <v>614</v>
      </c>
      <c r="D16" s="701" t="s">
        <v>26</v>
      </c>
      <c r="E16" s="702"/>
      <c r="F16" s="706"/>
      <c r="G16" s="88">
        <f t="shared" si="12"/>
        <v>1659.6959437031135</v>
      </c>
      <c r="H16" s="108">
        <v>50000</v>
      </c>
      <c r="I16" s="260">
        <v>498</v>
      </c>
      <c r="J16" s="467">
        <v>0</v>
      </c>
      <c r="K16" s="260">
        <v>0</v>
      </c>
      <c r="L16" s="467">
        <v>0</v>
      </c>
      <c r="M16" s="467">
        <v>0</v>
      </c>
      <c r="N16" s="260">
        <v>0</v>
      </c>
      <c r="O16" s="260">
        <v>0</v>
      </c>
      <c r="P16" s="260">
        <v>0</v>
      </c>
    </row>
    <row r="17" spans="1:16" s="1" customFormat="1">
      <c r="A17" s="7">
        <f t="shared" si="6"/>
        <v>10</v>
      </c>
      <c r="B17" s="84"/>
      <c r="C17" s="82">
        <v>621</v>
      </c>
      <c r="D17" s="701" t="s">
        <v>27</v>
      </c>
      <c r="E17" s="702"/>
      <c r="F17" s="706"/>
      <c r="G17" s="88">
        <f t="shared" si="12"/>
        <v>2157.6047268140474</v>
      </c>
      <c r="H17" s="108">
        <v>65000</v>
      </c>
      <c r="I17" s="260">
        <v>3276.37</v>
      </c>
      <c r="J17" s="467">
        <v>2976.54</v>
      </c>
      <c r="K17" s="260">
        <v>2610.59</v>
      </c>
      <c r="L17" s="467">
        <v>2980</v>
      </c>
      <c r="M17" s="467">
        <v>2980</v>
      </c>
      <c r="N17" s="260">
        <v>2999</v>
      </c>
      <c r="O17" s="260">
        <v>3115</v>
      </c>
      <c r="P17" s="260">
        <v>3140</v>
      </c>
    </row>
    <row r="18" spans="1:16" s="1" customFormat="1">
      <c r="A18" s="7">
        <v>11</v>
      </c>
      <c r="B18" s="84"/>
      <c r="C18" s="82">
        <v>623</v>
      </c>
      <c r="D18" s="701" t="s">
        <v>367</v>
      </c>
      <c r="E18" s="702"/>
      <c r="F18" s="706"/>
      <c r="G18" s="88">
        <f t="shared" si="12"/>
        <v>199.16351324437363</v>
      </c>
      <c r="H18" s="108">
        <v>6000</v>
      </c>
      <c r="I18" s="260">
        <v>1703.75</v>
      </c>
      <c r="J18" s="467">
        <v>1927.99</v>
      </c>
      <c r="K18" s="260">
        <v>1528.47</v>
      </c>
      <c r="L18" s="467">
        <v>1930</v>
      </c>
      <c r="M18" s="467">
        <v>1930</v>
      </c>
      <c r="N18" s="260">
        <v>1940</v>
      </c>
      <c r="O18" s="260">
        <v>1950</v>
      </c>
      <c r="P18" s="260">
        <v>1960</v>
      </c>
    </row>
    <row r="19" spans="1:16" s="1" customFormat="1" ht="13.5" customHeight="1">
      <c r="A19" s="7">
        <f t="shared" si="6"/>
        <v>12</v>
      </c>
      <c r="B19" s="84"/>
      <c r="C19" s="82">
        <v>625001</v>
      </c>
      <c r="D19" s="701" t="s">
        <v>28</v>
      </c>
      <c r="E19" s="702"/>
      <c r="F19" s="706"/>
      <c r="G19" s="88">
        <f t="shared" si="12"/>
        <v>464.71486423687179</v>
      </c>
      <c r="H19" s="108">
        <v>14000</v>
      </c>
      <c r="I19" s="260">
        <v>539.29999999999995</v>
      </c>
      <c r="J19" s="467">
        <v>584.42999999999995</v>
      </c>
      <c r="K19" s="260">
        <v>550.4</v>
      </c>
      <c r="L19" s="467">
        <v>545</v>
      </c>
      <c r="M19" s="467">
        <v>545</v>
      </c>
      <c r="N19" s="260">
        <v>560</v>
      </c>
      <c r="O19" s="260">
        <v>570</v>
      </c>
      <c r="P19" s="260">
        <v>580</v>
      </c>
    </row>
    <row r="20" spans="1:16" ht="13.5" customHeight="1">
      <c r="A20" s="7">
        <f t="shared" si="6"/>
        <v>13</v>
      </c>
      <c r="B20" s="84"/>
      <c r="C20" s="82">
        <v>625002</v>
      </c>
      <c r="D20" s="701" t="s">
        <v>29</v>
      </c>
      <c r="E20" s="702"/>
      <c r="F20" s="706"/>
      <c r="G20" s="88">
        <f t="shared" si="12"/>
        <v>5111.8635066055895</v>
      </c>
      <c r="H20" s="108">
        <v>154000</v>
      </c>
      <c r="I20" s="260">
        <v>6921.2</v>
      </c>
      <c r="J20" s="467">
        <v>6441.8</v>
      </c>
      <c r="K20" s="260">
        <v>5750.17</v>
      </c>
      <c r="L20" s="467">
        <v>6900</v>
      </c>
      <c r="M20" s="467">
        <v>6900</v>
      </c>
      <c r="N20" s="260">
        <v>7100</v>
      </c>
      <c r="O20" s="260">
        <v>7200</v>
      </c>
      <c r="P20" s="260">
        <v>7300</v>
      </c>
    </row>
    <row r="21" spans="1:16" ht="13.5" customHeight="1">
      <c r="A21" s="7">
        <f t="shared" si="6"/>
        <v>14</v>
      </c>
      <c r="B21" s="84"/>
      <c r="C21" s="82">
        <v>625003</v>
      </c>
      <c r="D21" s="701" t="s">
        <v>30</v>
      </c>
      <c r="E21" s="702"/>
      <c r="F21" s="706"/>
      <c r="G21" s="88">
        <f t="shared" si="12"/>
        <v>265.55135099249816</v>
      </c>
      <c r="H21" s="108">
        <v>8000</v>
      </c>
      <c r="I21" s="260">
        <v>392.5</v>
      </c>
      <c r="J21" s="467">
        <v>344.67</v>
      </c>
      <c r="K21" s="260">
        <v>328.27</v>
      </c>
      <c r="L21" s="467">
        <v>310</v>
      </c>
      <c r="M21" s="467">
        <v>310</v>
      </c>
      <c r="N21" s="260">
        <v>315</v>
      </c>
      <c r="O21" s="260">
        <v>330</v>
      </c>
      <c r="P21" s="260">
        <v>345</v>
      </c>
    </row>
    <row r="22" spans="1:16" ht="13.5" customHeight="1">
      <c r="A22" s="7">
        <f t="shared" si="6"/>
        <v>15</v>
      </c>
      <c r="B22" s="84"/>
      <c r="C22" s="82">
        <v>625004</v>
      </c>
      <c r="D22" s="701" t="s">
        <v>31</v>
      </c>
      <c r="E22" s="702"/>
      <c r="F22" s="706"/>
      <c r="G22" s="88">
        <f t="shared" si="12"/>
        <v>1095.399322844055</v>
      </c>
      <c r="H22" s="108">
        <v>33000</v>
      </c>
      <c r="I22" s="260">
        <v>1481.1</v>
      </c>
      <c r="J22" s="467">
        <v>1380.05</v>
      </c>
      <c r="K22" s="260">
        <v>1232.02</v>
      </c>
      <c r="L22" s="467">
        <v>1480</v>
      </c>
      <c r="M22" s="467">
        <v>1480</v>
      </c>
      <c r="N22" s="260">
        <v>1490</v>
      </c>
      <c r="O22" s="260">
        <v>1500</v>
      </c>
      <c r="P22" s="260">
        <v>1510</v>
      </c>
    </row>
    <row r="23" spans="1:16" ht="13.5" customHeight="1">
      <c r="A23" s="7">
        <f t="shared" si="6"/>
        <v>16</v>
      </c>
      <c r="B23" s="84"/>
      <c r="C23" s="82">
        <v>625005</v>
      </c>
      <c r="D23" s="571" t="s">
        <v>32</v>
      </c>
      <c r="E23" s="465"/>
      <c r="F23" s="493"/>
      <c r="G23" s="88">
        <f t="shared" si="12"/>
        <v>398.32702648874726</v>
      </c>
      <c r="H23" s="108">
        <v>12000</v>
      </c>
      <c r="I23" s="260">
        <v>491.2</v>
      </c>
      <c r="J23" s="467">
        <v>459.63</v>
      </c>
      <c r="K23" s="260">
        <v>410.55</v>
      </c>
      <c r="L23" s="467">
        <v>515</v>
      </c>
      <c r="M23" s="467">
        <v>515</v>
      </c>
      <c r="N23" s="260">
        <v>520</v>
      </c>
      <c r="O23" s="260">
        <v>522</v>
      </c>
      <c r="P23" s="260">
        <v>526</v>
      </c>
    </row>
    <row r="24" spans="1:16" ht="13.5" customHeight="1">
      <c r="A24" s="7">
        <f t="shared" si="6"/>
        <v>17</v>
      </c>
      <c r="B24" s="84"/>
      <c r="C24" s="82">
        <v>625007</v>
      </c>
      <c r="D24" s="571" t="s">
        <v>33</v>
      </c>
      <c r="E24" s="465"/>
      <c r="F24" s="493"/>
      <c r="G24" s="88">
        <f t="shared" si="12"/>
        <v>1726.0837814512381</v>
      </c>
      <c r="H24" s="108">
        <v>52000</v>
      </c>
      <c r="I24" s="260">
        <v>2346.6999999999998</v>
      </c>
      <c r="J24" s="467">
        <v>2182.86</v>
      </c>
      <c r="K24" s="260">
        <v>1950.7</v>
      </c>
      <c r="L24" s="467">
        <v>2300</v>
      </c>
      <c r="M24" s="467">
        <v>2300</v>
      </c>
      <c r="N24" s="260">
        <v>2315</v>
      </c>
      <c r="O24" s="260">
        <v>2330</v>
      </c>
      <c r="P24" s="260">
        <v>2345</v>
      </c>
    </row>
    <row r="25" spans="1:16" ht="13.5" customHeight="1">
      <c r="A25" s="7">
        <f t="shared" si="6"/>
        <v>18</v>
      </c>
      <c r="B25" s="84"/>
      <c r="C25" s="82">
        <v>627</v>
      </c>
      <c r="D25" s="701" t="s">
        <v>34</v>
      </c>
      <c r="E25" s="702"/>
      <c r="F25" s="706"/>
      <c r="G25" s="88">
        <f t="shared" si="12"/>
        <v>497.90878311093405</v>
      </c>
      <c r="H25" s="108">
        <v>15000</v>
      </c>
      <c r="I25" s="260">
        <v>438.24</v>
      </c>
      <c r="J25" s="467">
        <v>332</v>
      </c>
      <c r="K25" s="260">
        <v>318.72000000000003</v>
      </c>
      <c r="L25" s="467">
        <v>318.72000000000003</v>
      </c>
      <c r="M25" s="467">
        <v>318.72000000000003</v>
      </c>
      <c r="N25" s="260">
        <v>318.72000000000003</v>
      </c>
      <c r="O25" s="260">
        <v>318.72000000000003</v>
      </c>
      <c r="P25" s="260">
        <v>318.72000000000003</v>
      </c>
    </row>
    <row r="26" spans="1:16" ht="13.5" customHeight="1">
      <c r="A26" s="7">
        <f t="shared" si="6"/>
        <v>19</v>
      </c>
      <c r="B26" s="84"/>
      <c r="C26" s="82">
        <v>631001</v>
      </c>
      <c r="D26" s="571" t="s">
        <v>35</v>
      </c>
      <c r="E26" s="465"/>
      <c r="F26" s="493"/>
      <c r="G26" s="88">
        <f t="shared" si="12"/>
        <v>2987.4526986656042</v>
      </c>
      <c r="H26" s="108">
        <v>90000</v>
      </c>
      <c r="I26" s="260">
        <v>2462.98</v>
      </c>
      <c r="J26" s="467">
        <v>2124.7600000000002</v>
      </c>
      <c r="K26" s="260">
        <v>3404.94</v>
      </c>
      <c r="L26" s="467">
        <v>2200</v>
      </c>
      <c r="M26" s="467">
        <v>2200</v>
      </c>
      <c r="N26" s="260">
        <v>2250</v>
      </c>
      <c r="O26" s="260">
        <v>2310</v>
      </c>
      <c r="P26" s="260">
        <v>2310</v>
      </c>
    </row>
    <row r="27" spans="1:16" ht="13.5" customHeight="1">
      <c r="A27" s="7">
        <f t="shared" si="6"/>
        <v>20</v>
      </c>
      <c r="B27" s="84"/>
      <c r="C27" s="463">
        <v>631002</v>
      </c>
      <c r="D27" s="695" t="s">
        <v>361</v>
      </c>
      <c r="E27" s="696"/>
      <c r="F27" s="697"/>
      <c r="G27" s="88"/>
      <c r="H27" s="108"/>
      <c r="I27" s="260">
        <v>550</v>
      </c>
      <c r="J27" s="467">
        <v>0</v>
      </c>
      <c r="K27" s="260">
        <v>0</v>
      </c>
      <c r="L27" s="467">
        <v>0</v>
      </c>
      <c r="M27" s="467">
        <v>0</v>
      </c>
      <c r="N27" s="260">
        <v>0</v>
      </c>
      <c r="O27" s="260">
        <v>0</v>
      </c>
      <c r="P27" s="260">
        <v>0</v>
      </c>
    </row>
    <row r="28" spans="1:16" ht="13.5" customHeight="1">
      <c r="A28" s="7">
        <f t="shared" si="6"/>
        <v>21</v>
      </c>
      <c r="B28" s="84"/>
      <c r="C28" s="82">
        <v>632001</v>
      </c>
      <c r="D28" s="701" t="s">
        <v>36</v>
      </c>
      <c r="E28" s="702"/>
      <c r="F28" s="706"/>
      <c r="G28" s="88">
        <f t="shared" si="12"/>
        <v>1892.0533758215495</v>
      </c>
      <c r="H28" s="108">
        <v>57000</v>
      </c>
      <c r="I28" s="260">
        <v>3617.09</v>
      </c>
      <c r="J28" s="467">
        <v>10056.02</v>
      </c>
      <c r="K28" s="260">
        <v>11014.6</v>
      </c>
      <c r="L28" s="467">
        <v>8350</v>
      </c>
      <c r="M28" s="467">
        <v>8350</v>
      </c>
      <c r="N28" s="260">
        <v>8450</v>
      </c>
      <c r="O28" s="260">
        <v>8500</v>
      </c>
      <c r="P28" s="260">
        <v>8600</v>
      </c>
    </row>
    <row r="29" spans="1:16" ht="13.5" customHeight="1">
      <c r="A29" s="7">
        <f t="shared" si="6"/>
        <v>22</v>
      </c>
      <c r="B29" s="84"/>
      <c r="C29" s="82">
        <v>632002</v>
      </c>
      <c r="D29" s="701" t="s">
        <v>37</v>
      </c>
      <c r="E29" s="702"/>
      <c r="F29" s="706"/>
      <c r="G29" s="88">
        <f t="shared" si="12"/>
        <v>331.93918874062268</v>
      </c>
      <c r="H29" s="108">
        <v>10000</v>
      </c>
      <c r="I29" s="260">
        <v>181.34</v>
      </c>
      <c r="J29" s="467">
        <v>413.07</v>
      </c>
      <c r="K29" s="260">
        <v>468.81</v>
      </c>
      <c r="L29" s="467">
        <v>415</v>
      </c>
      <c r="M29" s="467">
        <v>415</v>
      </c>
      <c r="N29" s="260">
        <v>418</v>
      </c>
      <c r="O29" s="260">
        <v>422</v>
      </c>
      <c r="P29" s="260">
        <v>435</v>
      </c>
    </row>
    <row r="30" spans="1:16" ht="13.5" customHeight="1">
      <c r="A30" s="7">
        <f t="shared" si="6"/>
        <v>23</v>
      </c>
      <c r="B30" s="84"/>
      <c r="C30" s="82">
        <v>632003</v>
      </c>
      <c r="D30" s="571" t="s">
        <v>38</v>
      </c>
      <c r="E30" s="465"/>
      <c r="F30" s="493"/>
      <c r="G30" s="88">
        <f t="shared" si="12"/>
        <v>3817.3006705171611</v>
      </c>
      <c r="H30" s="108">
        <v>115000</v>
      </c>
      <c r="I30" s="260">
        <v>4907.63</v>
      </c>
      <c r="J30" s="467">
        <v>2509.2600000000002</v>
      </c>
      <c r="K30" s="260">
        <v>1935.66</v>
      </c>
      <c r="L30" s="467">
        <v>1905</v>
      </c>
      <c r="M30" s="467">
        <v>1905</v>
      </c>
      <c r="N30" s="260">
        <v>1935</v>
      </c>
      <c r="O30" s="260">
        <v>1970</v>
      </c>
      <c r="P30" s="260">
        <v>1960</v>
      </c>
    </row>
    <row r="31" spans="1:16" ht="13.5" customHeight="1">
      <c r="A31" s="7">
        <f t="shared" si="6"/>
        <v>24</v>
      </c>
      <c r="B31" s="84"/>
      <c r="C31" s="463">
        <v>633002</v>
      </c>
      <c r="D31" s="695" t="s">
        <v>362</v>
      </c>
      <c r="E31" s="696"/>
      <c r="F31" s="697"/>
      <c r="G31" s="88"/>
      <c r="H31" s="108"/>
      <c r="I31" s="260">
        <v>884.21</v>
      </c>
      <c r="J31" s="467">
        <v>295</v>
      </c>
      <c r="K31" s="260">
        <v>0</v>
      </c>
      <c r="L31" s="467">
        <v>0</v>
      </c>
      <c r="M31" s="467">
        <v>0</v>
      </c>
      <c r="N31" s="260">
        <v>300</v>
      </c>
      <c r="O31" s="260">
        <v>0</v>
      </c>
      <c r="P31" s="260">
        <v>100</v>
      </c>
    </row>
    <row r="32" spans="1:16" ht="13.5" customHeight="1">
      <c r="A32" s="7">
        <f t="shared" si="6"/>
        <v>25</v>
      </c>
      <c r="B32" s="84"/>
      <c r="C32" s="82">
        <v>633006</v>
      </c>
      <c r="D32" s="701" t="s">
        <v>40</v>
      </c>
      <c r="E32" s="702"/>
      <c r="F32" s="706"/>
      <c r="G32" s="88">
        <f t="shared" si="12"/>
        <v>2157.6047268140474</v>
      </c>
      <c r="H32" s="108">
        <v>65000</v>
      </c>
      <c r="I32" s="260">
        <v>1883.56</v>
      </c>
      <c r="J32" s="467">
        <v>1078.82</v>
      </c>
      <c r="K32" s="260">
        <v>1130.42</v>
      </c>
      <c r="L32" s="467">
        <v>1415</v>
      </c>
      <c r="M32" s="467">
        <v>1415</v>
      </c>
      <c r="N32" s="260">
        <v>1428</v>
      </c>
      <c r="O32" s="260">
        <v>1445</v>
      </c>
      <c r="P32" s="260">
        <v>1460</v>
      </c>
    </row>
    <row r="33" spans="1:16" ht="13.5" customHeight="1">
      <c r="A33" s="7">
        <f t="shared" si="6"/>
        <v>26</v>
      </c>
      <c r="B33" s="84"/>
      <c r="C33" s="82">
        <v>633009</v>
      </c>
      <c r="D33" s="701" t="s">
        <v>269</v>
      </c>
      <c r="E33" s="702"/>
      <c r="F33" s="706"/>
      <c r="G33" s="88">
        <f t="shared" si="12"/>
        <v>730.26621522937</v>
      </c>
      <c r="H33" s="108">
        <v>22000</v>
      </c>
      <c r="I33" s="260">
        <v>651.58000000000004</v>
      </c>
      <c r="J33" s="467">
        <v>168.58</v>
      </c>
      <c r="K33" s="260">
        <v>116.36</v>
      </c>
      <c r="L33" s="467">
        <v>169</v>
      </c>
      <c r="M33" s="467">
        <v>169</v>
      </c>
      <c r="N33" s="260">
        <v>175</v>
      </c>
      <c r="O33" s="260">
        <v>177</v>
      </c>
      <c r="P33" s="260">
        <v>130</v>
      </c>
    </row>
    <row r="34" spans="1:16" ht="13.5" customHeight="1">
      <c r="A34" s="7">
        <f t="shared" si="6"/>
        <v>27</v>
      </c>
      <c r="B34" s="84"/>
      <c r="C34" s="82">
        <v>633016</v>
      </c>
      <c r="D34" s="701" t="s">
        <v>41</v>
      </c>
      <c r="E34" s="702"/>
      <c r="F34" s="706"/>
      <c r="G34" s="88">
        <f t="shared" si="12"/>
        <v>1327.7567549624907</v>
      </c>
      <c r="H34" s="108">
        <v>40000</v>
      </c>
      <c r="I34" s="260">
        <v>895.37</v>
      </c>
      <c r="J34" s="467">
        <v>387.07</v>
      </c>
      <c r="K34" s="260">
        <v>344.93</v>
      </c>
      <c r="L34" s="467">
        <v>395</v>
      </c>
      <c r="M34" s="467">
        <v>395</v>
      </c>
      <c r="N34" s="260">
        <v>402</v>
      </c>
      <c r="O34" s="260">
        <v>415</v>
      </c>
      <c r="P34" s="260">
        <v>460</v>
      </c>
    </row>
    <row r="35" spans="1:16" ht="13.5" customHeight="1">
      <c r="A35" s="7">
        <f t="shared" si="6"/>
        <v>28</v>
      </c>
      <c r="B35" s="84"/>
      <c r="C35" s="82">
        <v>635002</v>
      </c>
      <c r="D35" s="701" t="s">
        <v>270</v>
      </c>
      <c r="E35" s="702"/>
      <c r="F35" s="706"/>
      <c r="G35" s="88">
        <f t="shared" si="12"/>
        <v>564.29662085905863</v>
      </c>
      <c r="H35" s="108">
        <v>17000</v>
      </c>
      <c r="I35" s="260">
        <v>315.2</v>
      </c>
      <c r="J35" s="467">
        <v>0</v>
      </c>
      <c r="K35" s="260">
        <v>0</v>
      </c>
      <c r="L35" s="467">
        <v>100</v>
      </c>
      <c r="M35" s="467">
        <v>100</v>
      </c>
      <c r="N35" s="260">
        <v>100</v>
      </c>
      <c r="O35" s="260">
        <v>100</v>
      </c>
      <c r="P35" s="260">
        <v>120</v>
      </c>
    </row>
    <row r="36" spans="1:16" ht="13.5" customHeight="1">
      <c r="A36" s="7">
        <f t="shared" si="6"/>
        <v>29</v>
      </c>
      <c r="B36" s="84"/>
      <c r="C36" s="82">
        <v>635006</v>
      </c>
      <c r="D36" s="701" t="s">
        <v>271</v>
      </c>
      <c r="E36" s="702"/>
      <c r="F36" s="706"/>
      <c r="G36" s="88">
        <f t="shared" si="12"/>
        <v>331.93918874062268</v>
      </c>
      <c r="H36" s="108">
        <v>10000</v>
      </c>
      <c r="I36" s="260">
        <v>214.49</v>
      </c>
      <c r="J36" s="467">
        <v>56.7</v>
      </c>
      <c r="K36" s="260">
        <v>263.76</v>
      </c>
      <c r="L36" s="467">
        <v>99</v>
      </c>
      <c r="M36" s="467">
        <v>99</v>
      </c>
      <c r="N36" s="260">
        <v>105</v>
      </c>
      <c r="O36" s="260">
        <v>110</v>
      </c>
      <c r="P36" s="260">
        <v>118</v>
      </c>
    </row>
    <row r="37" spans="1:16" ht="13.5" customHeight="1">
      <c r="A37" s="7">
        <f t="shared" si="6"/>
        <v>30</v>
      </c>
      <c r="B37" s="84"/>
      <c r="C37" s="82">
        <v>637003</v>
      </c>
      <c r="D37" s="701" t="s">
        <v>366</v>
      </c>
      <c r="E37" s="702"/>
      <c r="F37" s="706"/>
      <c r="G37" s="88">
        <f t="shared" si="12"/>
        <v>4979.0878311093402</v>
      </c>
      <c r="H37" s="108">
        <v>150000</v>
      </c>
      <c r="I37" s="260">
        <v>39.880000000000003</v>
      </c>
      <c r="J37" s="467">
        <v>454.9</v>
      </c>
      <c r="K37" s="260">
        <v>172.65</v>
      </c>
      <c r="L37" s="467">
        <v>175</v>
      </c>
      <c r="M37" s="467">
        <v>175</v>
      </c>
      <c r="N37" s="260">
        <v>177</v>
      </c>
      <c r="O37" s="260">
        <v>180</v>
      </c>
      <c r="P37" s="260">
        <v>160</v>
      </c>
    </row>
    <row r="38" spans="1:16" ht="13.5" customHeight="1">
      <c r="A38" s="7">
        <f t="shared" si="6"/>
        <v>31</v>
      </c>
      <c r="B38" s="84"/>
      <c r="C38" s="463">
        <v>637005</v>
      </c>
      <c r="D38" s="701" t="s">
        <v>363</v>
      </c>
      <c r="E38" s="702"/>
      <c r="F38" s="706"/>
      <c r="G38" s="88"/>
      <c r="H38" s="108"/>
      <c r="I38" s="260">
        <v>13.28</v>
      </c>
      <c r="J38" s="467">
        <v>0</v>
      </c>
      <c r="K38" s="260">
        <v>9.9600000000000009</v>
      </c>
      <c r="L38" s="467">
        <v>0</v>
      </c>
      <c r="M38" s="467">
        <v>0</v>
      </c>
      <c r="N38" s="260">
        <v>14</v>
      </c>
      <c r="O38" s="260">
        <v>0</v>
      </c>
      <c r="P38" s="260">
        <v>0</v>
      </c>
    </row>
    <row r="39" spans="1:16" ht="13.5" customHeight="1">
      <c r="A39" s="7">
        <f t="shared" si="6"/>
        <v>32</v>
      </c>
      <c r="B39" s="84"/>
      <c r="C39" s="82">
        <v>637011</v>
      </c>
      <c r="D39" s="701" t="s">
        <v>267</v>
      </c>
      <c r="E39" s="702"/>
      <c r="F39" s="706"/>
      <c r="G39" s="88">
        <f t="shared" si="12"/>
        <v>2655.5135099249815</v>
      </c>
      <c r="H39" s="108">
        <v>80000</v>
      </c>
      <c r="I39" s="260">
        <v>4052.03</v>
      </c>
      <c r="J39" s="467">
        <v>1454.99</v>
      </c>
      <c r="K39" s="260">
        <v>1501.7</v>
      </c>
      <c r="L39" s="467">
        <v>1950</v>
      </c>
      <c r="M39" s="467">
        <v>1950</v>
      </c>
      <c r="N39" s="260">
        <v>1990</v>
      </c>
      <c r="O39" s="260">
        <v>2000</v>
      </c>
      <c r="P39" s="260">
        <v>2100</v>
      </c>
    </row>
    <row r="40" spans="1:16" ht="13.5" customHeight="1">
      <c r="A40" s="7">
        <f t="shared" si="6"/>
        <v>33</v>
      </c>
      <c r="B40" s="84"/>
      <c r="C40" s="463">
        <v>637012</v>
      </c>
      <c r="D40" s="701" t="s">
        <v>364</v>
      </c>
      <c r="E40" s="702"/>
      <c r="F40" s="706"/>
      <c r="G40" s="88"/>
      <c r="H40" s="108"/>
      <c r="I40" s="260">
        <v>955.51</v>
      </c>
      <c r="J40" s="467">
        <v>103.1</v>
      </c>
      <c r="K40" s="260">
        <v>171.31</v>
      </c>
      <c r="L40" s="467">
        <v>170</v>
      </c>
      <c r="M40" s="467">
        <v>170</v>
      </c>
      <c r="N40" s="260">
        <v>182</v>
      </c>
      <c r="O40" s="260">
        <v>189</v>
      </c>
      <c r="P40" s="260">
        <v>193</v>
      </c>
    </row>
    <row r="41" spans="1:16" ht="13.5" customHeight="1">
      <c r="A41" s="7">
        <f t="shared" si="6"/>
        <v>34</v>
      </c>
      <c r="B41" s="84"/>
      <c r="C41" s="82">
        <v>637014</v>
      </c>
      <c r="D41" s="701" t="s">
        <v>43</v>
      </c>
      <c r="E41" s="702"/>
      <c r="F41" s="706"/>
      <c r="G41" s="88">
        <f t="shared" si="12"/>
        <v>1394.1445927106154</v>
      </c>
      <c r="H41" s="108">
        <v>42000</v>
      </c>
      <c r="I41" s="260">
        <v>1630.36</v>
      </c>
      <c r="J41" s="467">
        <v>2010.33</v>
      </c>
      <c r="K41" s="260">
        <v>2260.09</v>
      </c>
      <c r="L41" s="467">
        <v>2015</v>
      </c>
      <c r="M41" s="467">
        <v>2015</v>
      </c>
      <c r="N41" s="260">
        <v>2017</v>
      </c>
      <c r="O41" s="260">
        <v>2023</v>
      </c>
      <c r="P41" s="260">
        <v>2052</v>
      </c>
    </row>
    <row r="42" spans="1:16" ht="13.5" customHeight="1">
      <c r="A42" s="7">
        <f t="shared" si="6"/>
        <v>35</v>
      </c>
      <c r="B42" s="84"/>
      <c r="C42" s="82">
        <v>637015</v>
      </c>
      <c r="D42" s="701" t="s">
        <v>44</v>
      </c>
      <c r="E42" s="702"/>
      <c r="F42" s="706"/>
      <c r="G42" s="88">
        <f t="shared" si="12"/>
        <v>464.71486423687179</v>
      </c>
      <c r="H42" s="108">
        <v>14000</v>
      </c>
      <c r="I42" s="260">
        <v>824.17</v>
      </c>
      <c r="J42" s="467">
        <v>226.75</v>
      </c>
      <c r="K42" s="260">
        <v>735.24</v>
      </c>
      <c r="L42" s="467">
        <v>855</v>
      </c>
      <c r="M42" s="467">
        <v>855</v>
      </c>
      <c r="N42" s="260">
        <v>857</v>
      </c>
      <c r="O42" s="260">
        <v>870</v>
      </c>
      <c r="P42" s="260">
        <v>890</v>
      </c>
    </row>
    <row r="43" spans="1:16" ht="13.5" customHeight="1">
      <c r="A43" s="7">
        <f t="shared" si="6"/>
        <v>36</v>
      </c>
      <c r="B43" s="84"/>
      <c r="C43" s="82">
        <v>637016</v>
      </c>
      <c r="D43" s="701" t="s">
        <v>45</v>
      </c>
      <c r="E43" s="702"/>
      <c r="F43" s="706"/>
      <c r="G43" s="88">
        <f t="shared" si="12"/>
        <v>564.29662085905863</v>
      </c>
      <c r="H43" s="108">
        <v>17000</v>
      </c>
      <c r="I43" s="260">
        <v>269.95999999999998</v>
      </c>
      <c r="J43" s="467">
        <v>352.3</v>
      </c>
      <c r="K43" s="260">
        <v>383.1</v>
      </c>
      <c r="L43" s="467">
        <v>357</v>
      </c>
      <c r="M43" s="467">
        <v>357</v>
      </c>
      <c r="N43" s="260">
        <v>359</v>
      </c>
      <c r="O43" s="260">
        <v>361</v>
      </c>
      <c r="P43" s="260">
        <v>370</v>
      </c>
    </row>
    <row r="44" spans="1:16" ht="13.5" customHeight="1">
      <c r="A44" s="7">
        <f t="shared" si="6"/>
        <v>37</v>
      </c>
      <c r="B44" s="84"/>
      <c r="C44" s="82">
        <v>637027</v>
      </c>
      <c r="D44" s="695" t="s">
        <v>258</v>
      </c>
      <c r="E44" s="696"/>
      <c r="F44" s="697"/>
      <c r="G44" s="88">
        <f t="shared" si="12"/>
        <v>1327.7567549624907</v>
      </c>
      <c r="H44" s="108">
        <v>40000</v>
      </c>
      <c r="I44" s="260">
        <v>7206.2</v>
      </c>
      <c r="J44" s="467">
        <v>1592.59</v>
      </c>
      <c r="K44" s="260">
        <v>5801.97</v>
      </c>
      <c r="L44" s="467">
        <v>3620</v>
      </c>
      <c r="M44" s="467">
        <v>3620</v>
      </c>
      <c r="N44" s="260">
        <v>3750</v>
      </c>
      <c r="O44" s="260">
        <v>3839</v>
      </c>
      <c r="P44" s="260">
        <v>4160</v>
      </c>
    </row>
    <row r="45" spans="1:16" ht="13.5" customHeight="1">
      <c r="A45" s="7">
        <f t="shared" si="6"/>
        <v>38</v>
      </c>
      <c r="B45" s="84"/>
      <c r="C45" s="463">
        <v>637031</v>
      </c>
      <c r="D45" s="695" t="s">
        <v>297</v>
      </c>
      <c r="E45" s="696"/>
      <c r="F45" s="697"/>
      <c r="G45" s="88"/>
      <c r="H45" s="108"/>
      <c r="I45" s="260">
        <v>53.32</v>
      </c>
      <c r="J45" s="179">
        <v>190.61</v>
      </c>
      <c r="K45" s="260">
        <v>132.5</v>
      </c>
      <c r="L45" s="179">
        <v>80</v>
      </c>
      <c r="M45" s="179">
        <v>80</v>
      </c>
      <c r="N45" s="260">
        <v>70</v>
      </c>
      <c r="O45" s="260">
        <v>75</v>
      </c>
      <c r="P45" s="260">
        <v>75</v>
      </c>
    </row>
    <row r="46" spans="1:16" ht="13.5" customHeight="1">
      <c r="A46" s="7">
        <f t="shared" si="6"/>
        <v>39</v>
      </c>
      <c r="B46" s="84"/>
      <c r="C46" s="463">
        <v>637032</v>
      </c>
      <c r="D46" s="695" t="s">
        <v>365</v>
      </c>
      <c r="E46" s="696"/>
      <c r="F46" s="697"/>
      <c r="G46" s="88"/>
      <c r="H46" s="108"/>
      <c r="I46" s="260">
        <v>54.32</v>
      </c>
      <c r="J46" s="179">
        <v>0</v>
      </c>
      <c r="K46" s="260">
        <v>0</v>
      </c>
      <c r="L46" s="179">
        <v>0</v>
      </c>
      <c r="M46" s="179">
        <v>0</v>
      </c>
      <c r="N46" s="260">
        <v>0</v>
      </c>
      <c r="O46" s="260">
        <v>0</v>
      </c>
      <c r="P46" s="260">
        <v>0</v>
      </c>
    </row>
    <row r="47" spans="1:16" ht="13.5" customHeight="1">
      <c r="A47" s="7">
        <f t="shared" si="6"/>
        <v>40</v>
      </c>
      <c r="B47" s="84"/>
      <c r="C47" s="444"/>
      <c r="D47" s="634" t="s">
        <v>123</v>
      </c>
      <c r="E47" s="9"/>
      <c r="F47" s="453"/>
      <c r="G47" s="103">
        <f t="shared" ref="G47:P48" si="13">SUM(G48)</f>
        <v>464.71</v>
      </c>
      <c r="H47" s="10">
        <f t="shared" si="13"/>
        <v>14000</v>
      </c>
      <c r="I47" s="258">
        <f t="shared" si="13"/>
        <v>3333.44</v>
      </c>
      <c r="J47" s="476">
        <f t="shared" si="13"/>
        <v>3746.58</v>
      </c>
      <c r="K47" s="258">
        <f t="shared" si="13"/>
        <v>1450.39</v>
      </c>
      <c r="L47" s="476">
        <f t="shared" si="13"/>
        <v>1110</v>
      </c>
      <c r="M47" s="476">
        <f t="shared" si="13"/>
        <v>1110</v>
      </c>
      <c r="N47" s="258">
        <f t="shared" si="13"/>
        <v>1103</v>
      </c>
      <c r="O47" s="258">
        <f t="shared" si="13"/>
        <v>1080</v>
      </c>
      <c r="P47" s="258">
        <f t="shared" si="13"/>
        <v>1100</v>
      </c>
    </row>
    <row r="48" spans="1:16" ht="13.5" customHeight="1">
      <c r="A48" s="7">
        <f t="shared" si="6"/>
        <v>41</v>
      </c>
      <c r="B48" s="84"/>
      <c r="C48" s="131" t="s">
        <v>67</v>
      </c>
      <c r="D48" s="525" t="s">
        <v>236</v>
      </c>
      <c r="E48" s="524"/>
      <c r="F48" s="526"/>
      <c r="G48" s="114">
        <f t="shared" si="13"/>
        <v>464.71</v>
      </c>
      <c r="H48" s="115">
        <f t="shared" si="13"/>
        <v>14000</v>
      </c>
      <c r="I48" s="259">
        <f t="shared" si="13"/>
        <v>3333.44</v>
      </c>
      <c r="J48" s="477">
        <f t="shared" si="13"/>
        <v>3746.58</v>
      </c>
      <c r="K48" s="259">
        <f t="shared" si="13"/>
        <v>1450.39</v>
      </c>
      <c r="L48" s="477">
        <f t="shared" si="13"/>
        <v>1110</v>
      </c>
      <c r="M48" s="477">
        <f t="shared" si="13"/>
        <v>1110</v>
      </c>
      <c r="N48" s="259">
        <f t="shared" si="13"/>
        <v>1103</v>
      </c>
      <c r="O48" s="259">
        <f t="shared" si="13"/>
        <v>1080</v>
      </c>
      <c r="P48" s="259">
        <f t="shared" si="13"/>
        <v>1100</v>
      </c>
    </row>
    <row r="49" spans="1:16" ht="13.5" customHeight="1">
      <c r="A49" s="7">
        <f t="shared" si="6"/>
        <v>42</v>
      </c>
      <c r="B49" s="86" t="s">
        <v>0</v>
      </c>
      <c r="C49" s="82">
        <v>637012</v>
      </c>
      <c r="D49" s="695" t="s">
        <v>50</v>
      </c>
      <c r="E49" s="696"/>
      <c r="F49" s="697"/>
      <c r="G49" s="88">
        <v>464.71</v>
      </c>
      <c r="H49" s="108">
        <v>14000</v>
      </c>
      <c r="I49" s="260">
        <v>3333.44</v>
      </c>
      <c r="J49" s="467">
        <v>3746.58</v>
      </c>
      <c r="K49" s="263">
        <v>1450.39</v>
      </c>
      <c r="L49" s="467">
        <v>1110</v>
      </c>
      <c r="M49" s="467">
        <v>1110</v>
      </c>
      <c r="N49" s="263">
        <v>1103</v>
      </c>
      <c r="O49" s="263">
        <v>1080</v>
      </c>
      <c r="P49" s="263">
        <v>1100</v>
      </c>
    </row>
    <row r="50" spans="1:16" ht="13.5" customHeight="1">
      <c r="A50" s="7">
        <f t="shared" si="6"/>
        <v>43</v>
      </c>
      <c r="B50" s="86"/>
      <c r="C50" s="444"/>
      <c r="D50" s="634" t="s">
        <v>123</v>
      </c>
      <c r="E50" s="9"/>
      <c r="F50" s="453"/>
      <c r="G50" s="103">
        <f t="shared" ref="G50:P51" si="14">SUM(G51)</f>
        <v>66.387837748124539</v>
      </c>
      <c r="H50" s="10">
        <f t="shared" si="14"/>
        <v>2000</v>
      </c>
      <c r="I50" s="258">
        <f t="shared" si="14"/>
        <v>56.08</v>
      </c>
      <c r="J50" s="476">
        <f t="shared" si="14"/>
        <v>56.68</v>
      </c>
      <c r="K50" s="258">
        <f t="shared" si="14"/>
        <v>56.68</v>
      </c>
      <c r="L50" s="476">
        <f t="shared" si="14"/>
        <v>57</v>
      </c>
      <c r="M50" s="476">
        <f t="shared" si="14"/>
        <v>57</v>
      </c>
      <c r="N50" s="258">
        <f t="shared" si="14"/>
        <v>57</v>
      </c>
      <c r="O50" s="258">
        <f t="shared" si="14"/>
        <v>57</v>
      </c>
      <c r="P50" s="258">
        <f t="shared" si="14"/>
        <v>57</v>
      </c>
    </row>
    <row r="51" spans="1:16" ht="13.5" customHeight="1">
      <c r="A51" s="7">
        <f t="shared" si="6"/>
        <v>44</v>
      </c>
      <c r="B51" s="86"/>
      <c r="C51" s="131" t="s">
        <v>77</v>
      </c>
      <c r="D51" s="525" t="s">
        <v>189</v>
      </c>
      <c r="E51" s="524"/>
      <c r="F51" s="526"/>
      <c r="G51" s="114">
        <f t="shared" si="14"/>
        <v>66.387837748124539</v>
      </c>
      <c r="H51" s="115">
        <f t="shared" si="14"/>
        <v>2000</v>
      </c>
      <c r="I51" s="259">
        <f t="shared" si="14"/>
        <v>56.08</v>
      </c>
      <c r="J51" s="477">
        <f t="shared" si="14"/>
        <v>56.68</v>
      </c>
      <c r="K51" s="259">
        <f t="shared" si="14"/>
        <v>56.68</v>
      </c>
      <c r="L51" s="477">
        <f t="shared" si="14"/>
        <v>57</v>
      </c>
      <c r="M51" s="477">
        <f t="shared" si="14"/>
        <v>57</v>
      </c>
      <c r="N51" s="259">
        <f t="shared" si="14"/>
        <v>57</v>
      </c>
      <c r="O51" s="259">
        <f t="shared" si="14"/>
        <v>57</v>
      </c>
      <c r="P51" s="259">
        <f t="shared" si="14"/>
        <v>57</v>
      </c>
    </row>
    <row r="52" spans="1:16" ht="13.5" thickBot="1">
      <c r="A52" s="7">
        <f t="shared" si="6"/>
        <v>45</v>
      </c>
      <c r="B52" s="151" t="s">
        <v>0</v>
      </c>
      <c r="C52" s="92">
        <v>637035</v>
      </c>
      <c r="D52" s="692" t="s">
        <v>60</v>
      </c>
      <c r="E52" s="693"/>
      <c r="F52" s="694"/>
      <c r="G52" s="95">
        <v>66.387837748124539</v>
      </c>
      <c r="H52" s="109">
        <v>2000</v>
      </c>
      <c r="I52" s="266">
        <v>56.08</v>
      </c>
      <c r="J52" s="579">
        <v>56.68</v>
      </c>
      <c r="K52" s="264">
        <v>56.68</v>
      </c>
      <c r="L52" s="579">
        <v>57</v>
      </c>
      <c r="M52" s="579">
        <v>57</v>
      </c>
      <c r="N52" s="264">
        <v>57</v>
      </c>
      <c r="O52" s="264">
        <v>57</v>
      </c>
      <c r="P52" s="264">
        <v>57</v>
      </c>
    </row>
  </sheetData>
  <mergeCells count="33">
    <mergeCell ref="D4:E7"/>
    <mergeCell ref="G4:H4"/>
    <mergeCell ref="D18:F18"/>
    <mergeCell ref="D20:F20"/>
    <mergeCell ref="D21:F21"/>
    <mergeCell ref="D14:F14"/>
    <mergeCell ref="D15:F15"/>
    <mergeCell ref="D16:F16"/>
    <mergeCell ref="D17:F17"/>
    <mergeCell ref="D19:F19"/>
    <mergeCell ref="D32:F32"/>
    <mergeCell ref="D33:F33"/>
    <mergeCell ref="D34:F34"/>
    <mergeCell ref="D35:F35"/>
    <mergeCell ref="D22:F22"/>
    <mergeCell ref="D25:F25"/>
    <mergeCell ref="D28:F28"/>
    <mergeCell ref="D29:F29"/>
    <mergeCell ref="D27:F27"/>
    <mergeCell ref="D31:F31"/>
    <mergeCell ref="D42:F42"/>
    <mergeCell ref="D43:F43"/>
    <mergeCell ref="D36:F36"/>
    <mergeCell ref="D37:F37"/>
    <mergeCell ref="D39:F39"/>
    <mergeCell ref="D41:F41"/>
    <mergeCell ref="D38:F38"/>
    <mergeCell ref="D40:F40"/>
    <mergeCell ref="D49:F49"/>
    <mergeCell ref="D52:F52"/>
    <mergeCell ref="D45:F45"/>
    <mergeCell ref="D44:F44"/>
    <mergeCell ref="D46:F46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C48 C51" twoDigitTextYear="1"/>
    <ignoredError sqref="I1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dimension ref="A2:K68"/>
  <sheetViews>
    <sheetView tabSelected="1" workbookViewId="0">
      <selection activeCell="M14" sqref="M14"/>
    </sheetView>
  </sheetViews>
  <sheetFormatPr defaultRowHeight="12.75"/>
  <cols>
    <col min="3" max="3" width="28.140625" customWidth="1"/>
    <col min="4" max="4" width="13.28515625" style="80" bestFit="1" customWidth="1"/>
    <col min="5" max="5" width="11.42578125" style="171" bestFit="1" customWidth="1"/>
    <col min="6" max="6" width="13.85546875" style="80" customWidth="1"/>
    <col min="7" max="7" width="11.42578125" style="171" bestFit="1" customWidth="1"/>
    <col min="8" max="8" width="11.42578125" style="171" customWidth="1"/>
    <col min="9" max="11" width="10.7109375" bestFit="1" customWidth="1"/>
  </cols>
  <sheetData>
    <row r="2" spans="1:11" s="11" customFormat="1" ht="18">
      <c r="A2" s="11" t="s">
        <v>371</v>
      </c>
      <c r="D2" s="169"/>
      <c r="E2" s="170"/>
      <c r="F2" s="169"/>
      <c r="G2" s="170"/>
      <c r="H2" s="170"/>
    </row>
    <row r="3" spans="1:11" s="11" customFormat="1" ht="18">
      <c r="D3" s="169"/>
      <c r="E3" s="170"/>
      <c r="F3" s="770"/>
      <c r="G3" s="170"/>
      <c r="H3" s="170"/>
    </row>
    <row r="4" spans="1:11" ht="13.5" thickBot="1"/>
    <row r="5" spans="1:11">
      <c r="A5" s="741" t="s">
        <v>141</v>
      </c>
      <c r="B5" s="742"/>
      <c r="C5" s="743"/>
      <c r="D5" s="351">
        <v>2010</v>
      </c>
      <c r="E5" s="394">
        <v>2011</v>
      </c>
      <c r="F5" s="621">
        <v>2012</v>
      </c>
      <c r="G5" s="394">
        <v>2013</v>
      </c>
      <c r="H5" s="394">
        <v>2013</v>
      </c>
      <c r="I5" s="351">
        <v>2014</v>
      </c>
      <c r="J5" s="351">
        <v>2015</v>
      </c>
      <c r="K5" s="351">
        <v>2016</v>
      </c>
    </row>
    <row r="6" spans="1:11" ht="12.75" customHeight="1">
      <c r="A6" s="744"/>
      <c r="B6" s="745"/>
      <c r="C6" s="746"/>
      <c r="D6" s="352"/>
      <c r="E6" s="618"/>
      <c r="F6" s="352"/>
      <c r="G6" s="618"/>
      <c r="H6" s="618" t="s">
        <v>368</v>
      </c>
      <c r="I6" s="352"/>
      <c r="J6" s="352"/>
      <c r="K6" s="352"/>
    </row>
    <row r="7" spans="1:11">
      <c r="A7" s="744"/>
      <c r="B7" s="745"/>
      <c r="C7" s="746"/>
      <c r="D7" s="353"/>
      <c r="E7" s="619"/>
      <c r="F7" s="353"/>
      <c r="G7" s="619"/>
      <c r="H7" s="619"/>
      <c r="I7" s="353"/>
      <c r="J7" s="353"/>
      <c r="K7" s="353"/>
    </row>
    <row r="8" spans="1:11">
      <c r="A8" s="60" t="s">
        <v>142</v>
      </c>
      <c r="B8" s="61"/>
      <c r="C8" s="62"/>
      <c r="D8" s="354">
        <f t="shared" ref="D8:H8" si="0">SUM(D9:D11)</f>
        <v>427641.48</v>
      </c>
      <c r="E8" s="622">
        <f t="shared" si="0"/>
        <v>371450.61</v>
      </c>
      <c r="F8" s="354">
        <f t="shared" si="0"/>
        <v>250293.47999999998</v>
      </c>
      <c r="G8" s="622">
        <f t="shared" si="0"/>
        <v>198214.24</v>
      </c>
      <c r="H8" s="622">
        <f t="shared" si="0"/>
        <v>208686.31</v>
      </c>
      <c r="I8" s="354">
        <f t="shared" ref="I8:J8" si="1">SUM(I9:I11)</f>
        <v>199704.86999999997</v>
      </c>
      <c r="J8" s="354">
        <f t="shared" si="1"/>
        <v>200817.37</v>
      </c>
      <c r="K8" s="354">
        <f t="shared" ref="K8" si="2">SUM(K9:K11)</f>
        <v>201600.82000000004</v>
      </c>
    </row>
    <row r="9" spans="1:11">
      <c r="A9" s="63"/>
      <c r="B9" s="64" t="s">
        <v>143</v>
      </c>
      <c r="C9" s="65"/>
      <c r="D9" s="355">
        <v>204003.55</v>
      </c>
      <c r="E9" s="623">
        <v>208515.12</v>
      </c>
      <c r="F9" s="355">
        <f>Príjmy!G81</f>
        <v>200073.47999999998</v>
      </c>
      <c r="G9" s="623">
        <f>Príjmy!H81</f>
        <v>193714.24</v>
      </c>
      <c r="H9" s="623">
        <v>201686.31</v>
      </c>
      <c r="I9" s="355">
        <f>Príjmy!J81</f>
        <v>196564.86999999997</v>
      </c>
      <c r="J9" s="355">
        <f>Príjmy!K81</f>
        <v>197677.37</v>
      </c>
      <c r="K9" s="355">
        <f>Príjmy!L81</f>
        <v>198458.82000000004</v>
      </c>
    </row>
    <row r="10" spans="1:11">
      <c r="A10" s="63"/>
      <c r="B10" s="64" t="s">
        <v>144</v>
      </c>
      <c r="C10" s="65"/>
      <c r="D10" s="355">
        <v>0</v>
      </c>
      <c r="E10" s="623">
        <v>152935.49</v>
      </c>
      <c r="F10" s="355">
        <f>Príjmy!G82</f>
        <v>40900</v>
      </c>
      <c r="G10" s="623">
        <v>0</v>
      </c>
      <c r="H10" s="623">
        <v>0</v>
      </c>
      <c r="I10" s="355">
        <v>0</v>
      </c>
      <c r="J10" s="355">
        <v>0</v>
      </c>
      <c r="K10" s="355">
        <v>0</v>
      </c>
    </row>
    <row r="11" spans="1:11">
      <c r="A11" s="60"/>
      <c r="B11" s="66" t="s">
        <v>145</v>
      </c>
      <c r="C11" s="62"/>
      <c r="D11" s="355">
        <v>223637.93</v>
      </c>
      <c r="E11" s="624">
        <v>10000</v>
      </c>
      <c r="F11" s="355">
        <f>Príjmy!G83</f>
        <v>9320</v>
      </c>
      <c r="G11" s="624">
        <f>Príjmy!H83</f>
        <v>4500</v>
      </c>
      <c r="H11" s="623">
        <v>7000</v>
      </c>
      <c r="I11" s="355">
        <f>Príjmy!J83</f>
        <v>3140</v>
      </c>
      <c r="J11" s="355">
        <f>Príjmy!K83</f>
        <v>3140</v>
      </c>
      <c r="K11" s="355">
        <f>Príjmy!L83</f>
        <v>3142</v>
      </c>
    </row>
    <row r="12" spans="1:11">
      <c r="A12" s="67" t="s">
        <v>146</v>
      </c>
      <c r="B12" s="68"/>
      <c r="C12" s="172"/>
      <c r="D12" s="356">
        <f t="shared" ref="D12:H12" si="3">SUM(D13:D15)</f>
        <v>427635.84</v>
      </c>
      <c r="E12" s="625">
        <f t="shared" si="3"/>
        <v>367357.38</v>
      </c>
      <c r="F12" s="356">
        <f t="shared" si="3"/>
        <v>219069.28</v>
      </c>
      <c r="G12" s="625">
        <f t="shared" si="3"/>
        <v>198214.24</v>
      </c>
      <c r="H12" s="625">
        <f t="shared" si="3"/>
        <v>208651.24</v>
      </c>
      <c r="I12" s="356">
        <f t="shared" ref="I12:J12" si="4">SUM(I13:I15)</f>
        <v>199704.87</v>
      </c>
      <c r="J12" s="356">
        <f t="shared" si="4"/>
        <v>200817.37</v>
      </c>
      <c r="K12" s="356">
        <f t="shared" ref="K12" si="5">SUM(K13:K15)</f>
        <v>201600.82</v>
      </c>
    </row>
    <row r="13" spans="1:11">
      <c r="A13" s="63"/>
      <c r="B13" s="64" t="s">
        <v>143</v>
      </c>
      <c r="C13" s="65"/>
      <c r="D13" s="355">
        <f>D18+D22+D26+D30+D34+D38+D42+D46+D50+D54+D58+D62+D66</f>
        <v>233957.91000000003</v>
      </c>
      <c r="E13" s="355">
        <f t="shared" ref="E13:J15" si="6">E18+E22+E26+E30+E34+E38+E42+E46+E50+E54+E58+E62+E66</f>
        <v>190851.91</v>
      </c>
      <c r="F13" s="355">
        <f t="shared" si="6"/>
        <v>199869.24000000002</v>
      </c>
      <c r="G13" s="355">
        <f>G18+G22+G26+G30+G34+G38+G42+G46+G50+G54+G58+G62+G66</f>
        <v>190905.91999999998</v>
      </c>
      <c r="H13" s="355">
        <f>H18+H22+H26+H30+H34+H38+H42+H46+H50+H54+H58+H62+H66</f>
        <v>192122.91999999998</v>
      </c>
      <c r="I13" s="355">
        <f t="shared" si="6"/>
        <v>196562.66999999998</v>
      </c>
      <c r="J13" s="355">
        <f t="shared" si="6"/>
        <v>197675.16999999998</v>
      </c>
      <c r="K13" s="355">
        <f t="shared" ref="K13" si="7">K18+K22+K26+K30+K34+K38+K42+K46+K50+K54+K58+K62+K66</f>
        <v>198458.62</v>
      </c>
    </row>
    <row r="14" spans="1:11">
      <c r="A14" s="63"/>
      <c r="B14" s="64" t="s">
        <v>144</v>
      </c>
      <c r="C14" s="65"/>
      <c r="D14" s="355">
        <f>D19+D23+D27+D31+D35+D39+D43+D47+D51+D55+D59+D63+D67</f>
        <v>193677.93</v>
      </c>
      <c r="E14" s="355">
        <f t="shared" ref="E14:J14" si="8">E19+E23+E27+E31+E35+E39+E43+E47+E51+E55+E59+E63+E67</f>
        <v>13000</v>
      </c>
      <c r="F14" s="355">
        <f>F19+F23+F27+F31+F35+F39+F43+F47+F51+F55+F59+F63+F67</f>
        <v>10223.959999999999</v>
      </c>
      <c r="G14" s="355">
        <f t="shared" si="8"/>
        <v>0</v>
      </c>
      <c r="H14" s="355">
        <f t="shared" si="8"/>
        <v>9220</v>
      </c>
      <c r="I14" s="355">
        <f t="shared" si="8"/>
        <v>0</v>
      </c>
      <c r="J14" s="355">
        <f t="shared" si="8"/>
        <v>0</v>
      </c>
      <c r="K14" s="355">
        <f t="shared" ref="K14" si="9">K19+K23+K27+K31+K35+K39+K43+K47+K51+K55+K59+K63+K67</f>
        <v>0</v>
      </c>
    </row>
    <row r="15" spans="1:11">
      <c r="A15" s="60"/>
      <c r="B15" s="66" t="s">
        <v>147</v>
      </c>
      <c r="C15" s="62"/>
      <c r="D15" s="355">
        <f>D20+D24+D28+D32+D36+D40+D44+D48+D52+D56+D60+D64+D68</f>
        <v>0</v>
      </c>
      <c r="E15" s="355">
        <f t="shared" ref="E15:J15" si="10">E20+E24+E28+E32+E36+E40+E44+E48+E52+E56+E60+E64+E68</f>
        <v>163505.47</v>
      </c>
      <c r="F15" s="355">
        <f t="shared" si="6"/>
        <v>8976.08</v>
      </c>
      <c r="G15" s="355">
        <f t="shared" si="10"/>
        <v>7308.32</v>
      </c>
      <c r="H15" s="355">
        <f t="shared" si="10"/>
        <v>7308.32</v>
      </c>
      <c r="I15" s="355">
        <f t="shared" si="10"/>
        <v>3142.2</v>
      </c>
      <c r="J15" s="355">
        <f t="shared" si="10"/>
        <v>3142.2</v>
      </c>
      <c r="K15" s="355">
        <f t="shared" ref="K15" si="11">K20+K24+K28+K32+K36+K40+K44+K48+K52+K56+K60+K64+K68</f>
        <v>3142.2</v>
      </c>
    </row>
    <row r="16" spans="1:11" ht="15">
      <c r="A16" s="69" t="s">
        <v>148</v>
      </c>
      <c r="B16" s="70"/>
      <c r="C16" s="71"/>
      <c r="D16" s="620">
        <f t="shared" ref="D16:H16" si="12">D8-D12</f>
        <v>5.6399999999557622</v>
      </c>
      <c r="E16" s="626">
        <f t="shared" si="12"/>
        <v>4093.2299999999814</v>
      </c>
      <c r="F16" s="620">
        <f t="shared" si="12"/>
        <v>31224.199999999983</v>
      </c>
      <c r="G16" s="626">
        <f t="shared" si="12"/>
        <v>0</v>
      </c>
      <c r="H16" s="626">
        <f t="shared" si="12"/>
        <v>35.070000000006985</v>
      </c>
      <c r="I16" s="627">
        <f>I8-I12</f>
        <v>0</v>
      </c>
      <c r="J16" s="627">
        <f>J8-J12</f>
        <v>0</v>
      </c>
      <c r="K16" s="627">
        <f>K8-K12</f>
        <v>0</v>
      </c>
    </row>
    <row r="17" spans="1:11">
      <c r="A17" s="72" t="s">
        <v>149</v>
      </c>
      <c r="B17" s="73"/>
      <c r="C17" s="74"/>
      <c r="D17" s="357">
        <f t="shared" ref="D17:G17" si="13">SUM(D18:D20)</f>
        <v>22226.02</v>
      </c>
      <c r="E17" s="628">
        <f t="shared" si="13"/>
        <v>3624.01</v>
      </c>
      <c r="F17" s="357">
        <f t="shared" si="13"/>
        <v>3725.96</v>
      </c>
      <c r="G17" s="628">
        <f t="shared" si="13"/>
        <v>3582</v>
      </c>
      <c r="H17" s="628">
        <f>SUM(H18:H20)</f>
        <v>3182</v>
      </c>
      <c r="I17" s="357">
        <f t="shared" ref="I17:J17" si="14">SUM(I18:I20)</f>
        <v>3642</v>
      </c>
      <c r="J17" s="357">
        <f t="shared" si="14"/>
        <v>3697</v>
      </c>
      <c r="K17" s="357">
        <f t="shared" ref="K17" si="15">SUM(K18:K20)</f>
        <v>3737</v>
      </c>
    </row>
    <row r="18" spans="1:11">
      <c r="A18" s="52"/>
      <c r="B18" s="53" t="s">
        <v>143</v>
      </c>
      <c r="C18" s="54"/>
      <c r="D18" s="358">
        <v>22226.02</v>
      </c>
      <c r="E18" s="277">
        <v>3624.01</v>
      </c>
      <c r="F18" s="358">
        <v>3725.96</v>
      </c>
      <c r="G18" s="629">
        <v>3582</v>
      </c>
      <c r="H18" s="629">
        <v>3182</v>
      </c>
      <c r="I18" s="358">
        <v>3642</v>
      </c>
      <c r="J18" s="358">
        <v>3697</v>
      </c>
      <c r="K18" s="358">
        <v>3737</v>
      </c>
    </row>
    <row r="19" spans="1:11">
      <c r="A19" s="52"/>
      <c r="B19" s="53" t="s">
        <v>144</v>
      </c>
      <c r="C19" s="55"/>
      <c r="D19" s="359">
        <v>0</v>
      </c>
      <c r="E19" s="277">
        <v>0</v>
      </c>
      <c r="F19" s="359">
        <v>0</v>
      </c>
      <c r="G19" s="277">
        <v>0</v>
      </c>
      <c r="H19" s="277">
        <v>0</v>
      </c>
      <c r="I19" s="359">
        <v>0</v>
      </c>
      <c r="J19" s="359">
        <v>0</v>
      </c>
      <c r="K19" s="359">
        <v>0</v>
      </c>
    </row>
    <row r="20" spans="1:11">
      <c r="A20" s="52"/>
      <c r="B20" s="53" t="s">
        <v>147</v>
      </c>
      <c r="C20" s="54"/>
      <c r="D20" s="359">
        <v>0</v>
      </c>
      <c r="E20" s="277">
        <v>0</v>
      </c>
      <c r="F20" s="359">
        <v>0</v>
      </c>
      <c r="G20" s="277">
        <v>0</v>
      </c>
      <c r="H20" s="277">
        <v>0</v>
      </c>
      <c r="I20" s="359">
        <v>0</v>
      </c>
      <c r="J20" s="359">
        <v>0</v>
      </c>
      <c r="K20" s="359">
        <v>0</v>
      </c>
    </row>
    <row r="21" spans="1:11">
      <c r="A21" s="75" t="s">
        <v>150</v>
      </c>
      <c r="B21" s="76"/>
      <c r="C21" s="77"/>
      <c r="D21" s="360">
        <f t="shared" ref="D21:G21" si="16">SUM(D22:D24)</f>
        <v>280.95999999999998</v>
      </c>
      <c r="E21" s="630">
        <v>21</v>
      </c>
      <c r="F21" s="360">
        <f t="shared" ref="F21" si="17">SUM(F22:F24)</f>
        <v>452.66</v>
      </c>
      <c r="G21" s="630">
        <f t="shared" si="16"/>
        <v>481.5</v>
      </c>
      <c r="H21" s="630">
        <f>SUM(H22:H24)</f>
        <v>481.5</v>
      </c>
      <c r="I21" s="360">
        <f t="shared" ref="I21:J21" si="18">SUM(I22:I24)</f>
        <v>490</v>
      </c>
      <c r="J21" s="360">
        <f t="shared" si="18"/>
        <v>500</v>
      </c>
      <c r="K21" s="360">
        <f t="shared" ref="K21" si="19">SUM(K22:K24)</f>
        <v>510</v>
      </c>
    </row>
    <row r="22" spans="1:11">
      <c r="A22" s="56"/>
      <c r="B22" s="53" t="s">
        <v>143</v>
      </c>
      <c r="C22" s="54"/>
      <c r="D22" s="359">
        <v>280.95999999999998</v>
      </c>
      <c r="E22" s="277">
        <v>513.6</v>
      </c>
      <c r="F22" s="359">
        <v>452.66</v>
      </c>
      <c r="G22" s="277">
        <v>481.5</v>
      </c>
      <c r="H22" s="277">
        <v>481.5</v>
      </c>
      <c r="I22" s="359">
        <v>490</v>
      </c>
      <c r="J22" s="359">
        <v>500</v>
      </c>
      <c r="K22" s="359">
        <v>510</v>
      </c>
    </row>
    <row r="23" spans="1:11">
      <c r="A23" s="56"/>
      <c r="B23" s="53" t="s">
        <v>144</v>
      </c>
      <c r="C23" s="54"/>
      <c r="D23" s="359">
        <v>0</v>
      </c>
      <c r="E23" s="277">
        <v>0</v>
      </c>
      <c r="F23" s="359">
        <v>0</v>
      </c>
      <c r="G23" s="277">
        <v>0</v>
      </c>
      <c r="H23" s="277">
        <v>0</v>
      </c>
      <c r="I23" s="359">
        <v>0</v>
      </c>
      <c r="J23" s="359">
        <v>0</v>
      </c>
      <c r="K23" s="359">
        <v>0</v>
      </c>
    </row>
    <row r="24" spans="1:11">
      <c r="A24" s="56"/>
      <c r="B24" s="53" t="s">
        <v>147</v>
      </c>
      <c r="C24" s="54"/>
      <c r="D24" s="361">
        <v>0</v>
      </c>
      <c r="E24" s="629">
        <v>0</v>
      </c>
      <c r="F24" s="361">
        <v>0</v>
      </c>
      <c r="G24" s="629">
        <v>0</v>
      </c>
      <c r="H24" s="629">
        <v>0</v>
      </c>
      <c r="I24" s="361">
        <v>0</v>
      </c>
      <c r="J24" s="361">
        <v>0</v>
      </c>
      <c r="K24" s="361">
        <v>0</v>
      </c>
    </row>
    <row r="25" spans="1:11">
      <c r="A25" s="75" t="s">
        <v>151</v>
      </c>
      <c r="B25" s="76"/>
      <c r="C25" s="77"/>
      <c r="D25" s="362">
        <f t="shared" ref="D25:G25" si="20">SUM(D26:D28)</f>
        <v>2885.48</v>
      </c>
      <c r="E25" s="631">
        <f t="shared" si="20"/>
        <v>959</v>
      </c>
      <c r="F25" s="362">
        <f t="shared" si="20"/>
        <v>1755.35</v>
      </c>
      <c r="G25" s="631">
        <f t="shared" si="20"/>
        <v>1170</v>
      </c>
      <c r="H25" s="631">
        <f>SUM(H26:H28)</f>
        <v>2970</v>
      </c>
      <c r="I25" s="362">
        <f t="shared" ref="I25:J25" si="21">SUM(I26:I28)</f>
        <v>1824</v>
      </c>
      <c r="J25" s="362">
        <f t="shared" si="21"/>
        <v>1220</v>
      </c>
      <c r="K25" s="362">
        <f t="shared" ref="K25" si="22">SUM(K26:K28)</f>
        <v>1260</v>
      </c>
    </row>
    <row r="26" spans="1:11">
      <c r="A26" s="56"/>
      <c r="B26" s="53" t="s">
        <v>143</v>
      </c>
      <c r="C26" s="54"/>
      <c r="D26" s="361">
        <v>2885.48</v>
      </c>
      <c r="E26" s="629">
        <v>959</v>
      </c>
      <c r="F26" s="361">
        <v>1755.35</v>
      </c>
      <c r="G26" s="629">
        <v>1170</v>
      </c>
      <c r="H26" s="629">
        <v>2970</v>
      </c>
      <c r="I26" s="361">
        <v>1824</v>
      </c>
      <c r="J26" s="361">
        <v>1220</v>
      </c>
      <c r="K26" s="361">
        <v>1260</v>
      </c>
    </row>
    <row r="27" spans="1:11">
      <c r="A27" s="56"/>
      <c r="B27" s="53" t="s">
        <v>144</v>
      </c>
      <c r="C27" s="54"/>
      <c r="D27" s="359">
        <v>0</v>
      </c>
      <c r="E27" s="277">
        <v>0</v>
      </c>
      <c r="F27" s="359">
        <v>0</v>
      </c>
      <c r="G27" s="277">
        <v>0</v>
      </c>
      <c r="H27" s="277">
        <v>0</v>
      </c>
      <c r="I27" s="359">
        <v>0</v>
      </c>
      <c r="J27" s="359">
        <v>0</v>
      </c>
      <c r="K27" s="359">
        <v>0</v>
      </c>
    </row>
    <row r="28" spans="1:11">
      <c r="A28" s="56"/>
      <c r="B28" s="53" t="s">
        <v>147</v>
      </c>
      <c r="C28" s="54"/>
      <c r="D28" s="359">
        <v>0</v>
      </c>
      <c r="E28" s="277">
        <v>0</v>
      </c>
      <c r="F28" s="359">
        <v>0</v>
      </c>
      <c r="G28" s="277">
        <v>0</v>
      </c>
      <c r="H28" s="277">
        <v>0</v>
      </c>
      <c r="I28" s="359">
        <v>0</v>
      </c>
      <c r="J28" s="359">
        <v>0</v>
      </c>
      <c r="K28" s="359">
        <v>0</v>
      </c>
    </row>
    <row r="29" spans="1:11">
      <c r="A29" s="75" t="s">
        <v>152</v>
      </c>
      <c r="B29" s="76"/>
      <c r="C29" s="77"/>
      <c r="D29" s="360">
        <f t="shared" ref="D29:G29" si="23">SUM(D30:D32)</f>
        <v>1555.62</v>
      </c>
      <c r="E29" s="630">
        <f t="shared" si="23"/>
        <v>854.85</v>
      </c>
      <c r="F29" s="360">
        <f t="shared" si="23"/>
        <v>1646.49</v>
      </c>
      <c r="G29" s="630">
        <f t="shared" si="23"/>
        <v>1314.4</v>
      </c>
      <c r="H29" s="630">
        <f>SUM(H30:H32)</f>
        <v>1000.4</v>
      </c>
      <c r="I29" s="360">
        <f t="shared" ref="I29:J29" si="24">SUM(I30:I32)</f>
        <v>1285.4000000000001</v>
      </c>
      <c r="J29" s="360">
        <f t="shared" si="24"/>
        <v>1319.4</v>
      </c>
      <c r="K29" s="360">
        <f t="shared" ref="K29" si="25">SUM(K30:K32)</f>
        <v>1335.4</v>
      </c>
    </row>
    <row r="30" spans="1:11">
      <c r="A30" s="56"/>
      <c r="B30" s="53" t="s">
        <v>143</v>
      </c>
      <c r="C30" s="54"/>
      <c r="D30" s="359">
        <v>1555.62</v>
      </c>
      <c r="E30" s="277">
        <v>854.85</v>
      </c>
      <c r="F30" s="359">
        <v>1646.49</v>
      </c>
      <c r="G30" s="277">
        <v>1314.4</v>
      </c>
      <c r="H30" s="277">
        <v>1000.4</v>
      </c>
      <c r="I30" s="359">
        <v>1285.4000000000001</v>
      </c>
      <c r="J30" s="359">
        <v>1319.4</v>
      </c>
      <c r="K30" s="359">
        <v>1335.4</v>
      </c>
    </row>
    <row r="31" spans="1:11">
      <c r="A31" s="56"/>
      <c r="B31" s="53" t="s">
        <v>144</v>
      </c>
      <c r="C31" s="54"/>
      <c r="D31" s="359">
        <v>0</v>
      </c>
      <c r="E31" s="277">
        <v>0</v>
      </c>
      <c r="F31" s="359">
        <v>0</v>
      </c>
      <c r="G31" s="277">
        <v>0</v>
      </c>
      <c r="H31" s="277">
        <v>0</v>
      </c>
      <c r="I31" s="359">
        <v>0</v>
      </c>
      <c r="J31" s="359">
        <v>0</v>
      </c>
      <c r="K31" s="359">
        <v>0</v>
      </c>
    </row>
    <row r="32" spans="1:11">
      <c r="A32" s="56"/>
      <c r="B32" s="53" t="s">
        <v>147</v>
      </c>
      <c r="C32" s="54"/>
      <c r="D32" s="359">
        <v>0</v>
      </c>
      <c r="E32" s="277">
        <v>0</v>
      </c>
      <c r="F32" s="359">
        <v>0</v>
      </c>
      <c r="G32" s="277">
        <v>0</v>
      </c>
      <c r="H32" s="277">
        <v>0</v>
      </c>
      <c r="I32" s="359">
        <v>0</v>
      </c>
      <c r="J32" s="359">
        <v>0</v>
      </c>
      <c r="K32" s="359">
        <v>0</v>
      </c>
    </row>
    <row r="33" spans="1:11">
      <c r="A33" s="75" t="s">
        <v>153</v>
      </c>
      <c r="B33" s="76"/>
      <c r="C33" s="77"/>
      <c r="D33" s="362">
        <f t="shared" ref="D33:G33" si="26">SUM(D34:D36)</f>
        <v>496.69</v>
      </c>
      <c r="E33" s="631">
        <f t="shared" si="26"/>
        <v>810.25</v>
      </c>
      <c r="F33" s="362">
        <f t="shared" si="26"/>
        <v>1653.26</v>
      </c>
      <c r="G33" s="631">
        <f t="shared" si="26"/>
        <v>815</v>
      </c>
      <c r="H33" s="631">
        <f>SUM(H34:H36)</f>
        <v>3415</v>
      </c>
      <c r="I33" s="362">
        <f t="shared" ref="I33:J33" si="27">SUM(I34:I36)</f>
        <v>820</v>
      </c>
      <c r="J33" s="362">
        <f t="shared" si="27"/>
        <v>830</v>
      </c>
      <c r="K33" s="362">
        <f t="shared" ref="K33" si="28">SUM(K34:K36)</f>
        <v>835</v>
      </c>
    </row>
    <row r="34" spans="1:11">
      <c r="A34" s="56"/>
      <c r="B34" s="53" t="s">
        <v>143</v>
      </c>
      <c r="C34" s="54"/>
      <c r="D34" s="359">
        <v>496.69</v>
      </c>
      <c r="E34" s="277">
        <v>810.25</v>
      </c>
      <c r="F34" s="359">
        <v>653.26</v>
      </c>
      <c r="G34" s="277">
        <v>815</v>
      </c>
      <c r="H34" s="277">
        <v>815</v>
      </c>
      <c r="I34" s="359">
        <v>820</v>
      </c>
      <c r="J34" s="359">
        <v>830</v>
      </c>
      <c r="K34" s="359">
        <v>835</v>
      </c>
    </row>
    <row r="35" spans="1:11">
      <c r="A35" s="56"/>
      <c r="B35" s="53" t="s">
        <v>144</v>
      </c>
      <c r="C35" s="54"/>
      <c r="D35" s="359">
        <v>0</v>
      </c>
      <c r="E35" s="277">
        <v>0</v>
      </c>
      <c r="F35" s="359">
        <v>1000</v>
      </c>
      <c r="G35" s="277">
        <v>0</v>
      </c>
      <c r="H35" s="277">
        <v>2600</v>
      </c>
      <c r="I35" s="359">
        <v>0</v>
      </c>
      <c r="J35" s="359">
        <v>0</v>
      </c>
      <c r="K35" s="359">
        <v>0</v>
      </c>
    </row>
    <row r="36" spans="1:11">
      <c r="A36" s="56"/>
      <c r="B36" s="53" t="s">
        <v>147</v>
      </c>
      <c r="C36" s="54"/>
      <c r="D36" s="359">
        <v>0</v>
      </c>
      <c r="E36" s="277">
        <v>0</v>
      </c>
      <c r="F36" s="359">
        <v>0</v>
      </c>
      <c r="G36" s="277">
        <v>0</v>
      </c>
      <c r="H36" s="277">
        <v>0</v>
      </c>
      <c r="I36" s="359">
        <v>0</v>
      </c>
      <c r="J36" s="359">
        <v>0</v>
      </c>
      <c r="K36" s="359">
        <v>0</v>
      </c>
    </row>
    <row r="37" spans="1:11">
      <c r="A37" s="75" t="s">
        <v>154</v>
      </c>
      <c r="B37" s="76"/>
      <c r="C37" s="77"/>
      <c r="D37" s="362">
        <f t="shared" ref="D37:G37" si="29">SUM(D38:D40)</f>
        <v>13972.79</v>
      </c>
      <c r="E37" s="631">
        <f t="shared" si="29"/>
        <v>11711.96</v>
      </c>
      <c r="F37" s="362">
        <f t="shared" si="29"/>
        <v>15588.99</v>
      </c>
      <c r="G37" s="631">
        <f t="shared" si="29"/>
        <v>13850</v>
      </c>
      <c r="H37" s="631">
        <f>SUM(H38:H40)</f>
        <v>13850</v>
      </c>
      <c r="I37" s="362">
        <f t="shared" ref="I37:J37" si="30">SUM(I38:I40)</f>
        <v>13950</v>
      </c>
      <c r="J37" s="362">
        <f t="shared" si="30"/>
        <v>14150</v>
      </c>
      <c r="K37" s="362">
        <f t="shared" ref="K37" si="31">SUM(K38:K40)</f>
        <v>14650</v>
      </c>
    </row>
    <row r="38" spans="1:11">
      <c r="A38" s="56"/>
      <c r="B38" s="53" t="s">
        <v>143</v>
      </c>
      <c r="C38" s="54"/>
      <c r="D38" s="359">
        <v>13972.79</v>
      </c>
      <c r="E38" s="277">
        <v>11711.96</v>
      </c>
      <c r="F38" s="359">
        <v>15588.99</v>
      </c>
      <c r="G38" s="277">
        <v>13850</v>
      </c>
      <c r="H38" s="277">
        <v>13850</v>
      </c>
      <c r="I38" s="359">
        <v>13950</v>
      </c>
      <c r="J38" s="359">
        <v>14150</v>
      </c>
      <c r="K38" s="359">
        <v>14650</v>
      </c>
    </row>
    <row r="39" spans="1:11">
      <c r="A39" s="56"/>
      <c r="B39" s="53" t="s">
        <v>144</v>
      </c>
      <c r="C39" s="54"/>
      <c r="D39" s="359">
        <v>0</v>
      </c>
      <c r="E39" s="277">
        <v>0</v>
      </c>
      <c r="F39" s="359">
        <v>0</v>
      </c>
      <c r="G39" s="277">
        <v>0</v>
      </c>
      <c r="H39" s="277">
        <v>0</v>
      </c>
      <c r="I39" s="359">
        <v>0</v>
      </c>
      <c r="J39" s="359">
        <v>0</v>
      </c>
      <c r="K39" s="359">
        <v>0</v>
      </c>
    </row>
    <row r="40" spans="1:11">
      <c r="A40" s="56"/>
      <c r="B40" s="53" t="s">
        <v>147</v>
      </c>
      <c r="C40" s="54"/>
      <c r="D40" s="359">
        <v>0</v>
      </c>
      <c r="E40" s="277">
        <v>0</v>
      </c>
      <c r="F40" s="359">
        <v>0</v>
      </c>
      <c r="G40" s="277">
        <v>0</v>
      </c>
      <c r="H40" s="277">
        <v>0</v>
      </c>
      <c r="I40" s="359">
        <v>0</v>
      </c>
      <c r="J40" s="359">
        <v>0</v>
      </c>
      <c r="K40" s="359">
        <v>0</v>
      </c>
    </row>
    <row r="41" spans="1:11">
      <c r="A41" s="75" t="s">
        <v>155</v>
      </c>
      <c r="B41" s="76"/>
      <c r="C41" s="77"/>
      <c r="D41" s="362">
        <f t="shared" ref="D41:G41" si="32">SUM(D42:D44)</f>
        <v>38675.96</v>
      </c>
      <c r="E41" s="631">
        <f t="shared" si="32"/>
        <v>15714.08</v>
      </c>
      <c r="F41" s="362">
        <f t="shared" si="32"/>
        <v>7566.67</v>
      </c>
      <c r="G41" s="631">
        <f t="shared" si="32"/>
        <v>9160.2999999999993</v>
      </c>
      <c r="H41" s="631">
        <f>SUM(H42:H44)</f>
        <v>9160.2999999999993</v>
      </c>
      <c r="I41" s="362">
        <f t="shared" ref="I41:J41" si="33">SUM(I42:I44)</f>
        <v>9901</v>
      </c>
      <c r="J41" s="362">
        <f t="shared" si="33"/>
        <v>10215</v>
      </c>
      <c r="K41" s="362">
        <f t="shared" ref="K41" si="34">SUM(K42:K44)</f>
        <v>10315</v>
      </c>
    </row>
    <row r="42" spans="1:11">
      <c r="A42" s="56"/>
      <c r="B42" s="53" t="s">
        <v>143</v>
      </c>
      <c r="C42" s="54"/>
      <c r="D42" s="358">
        <v>12064.05</v>
      </c>
      <c r="E42" s="629">
        <v>15714.08</v>
      </c>
      <c r="F42" s="358">
        <v>7566.67</v>
      </c>
      <c r="G42" s="629">
        <v>9160.2999999999993</v>
      </c>
      <c r="H42" s="629">
        <v>9160.2999999999993</v>
      </c>
      <c r="I42" s="358">
        <v>9901</v>
      </c>
      <c r="J42" s="358">
        <v>10215</v>
      </c>
      <c r="K42" s="358">
        <v>10315</v>
      </c>
    </row>
    <row r="43" spans="1:11">
      <c r="A43" s="56"/>
      <c r="B43" s="53" t="s">
        <v>144</v>
      </c>
      <c r="C43" s="54"/>
      <c r="D43" s="358">
        <v>26611.91</v>
      </c>
      <c r="E43" s="629">
        <v>0</v>
      </c>
      <c r="F43" s="358">
        <v>0</v>
      </c>
      <c r="G43" s="629">
        <v>0</v>
      </c>
      <c r="H43" s="629">
        <v>0</v>
      </c>
      <c r="I43" s="358">
        <v>0</v>
      </c>
      <c r="J43" s="358">
        <v>0</v>
      </c>
      <c r="K43" s="358">
        <v>0</v>
      </c>
    </row>
    <row r="44" spans="1:11">
      <c r="A44" s="56"/>
      <c r="B44" s="53" t="s">
        <v>147</v>
      </c>
      <c r="C44" s="54"/>
      <c r="D44" s="361">
        <v>0</v>
      </c>
      <c r="E44" s="629">
        <v>0</v>
      </c>
      <c r="F44" s="361">
        <v>0</v>
      </c>
      <c r="G44" s="629">
        <v>0</v>
      </c>
      <c r="H44" s="629">
        <v>0</v>
      </c>
      <c r="I44" s="361">
        <v>0</v>
      </c>
      <c r="J44" s="361">
        <v>0</v>
      </c>
      <c r="K44" s="361">
        <v>0</v>
      </c>
    </row>
    <row r="45" spans="1:11">
      <c r="A45" s="75" t="s">
        <v>237</v>
      </c>
      <c r="B45" s="76"/>
      <c r="C45" s="77"/>
      <c r="D45" s="362">
        <f t="shared" ref="D45:G45" si="35">SUM(D46:D48)</f>
        <v>33555.620000000003</v>
      </c>
      <c r="E45" s="631">
        <f t="shared" si="35"/>
        <v>55559.56</v>
      </c>
      <c r="F45" s="362">
        <f t="shared" si="35"/>
        <v>54099.28</v>
      </c>
      <c r="G45" s="631">
        <f t="shared" si="35"/>
        <v>46225</v>
      </c>
      <c r="H45" s="631">
        <f>SUM(H46:H48)</f>
        <v>46225</v>
      </c>
      <c r="I45" s="362">
        <f t="shared" ref="I45:J45" si="36">SUM(I46:I48)</f>
        <v>46470</v>
      </c>
      <c r="J45" s="362">
        <f t="shared" si="36"/>
        <v>46680</v>
      </c>
      <c r="K45" s="362">
        <f t="shared" ref="K45" si="37">SUM(K46:K48)</f>
        <v>46890</v>
      </c>
    </row>
    <row r="46" spans="1:11">
      <c r="A46" s="57"/>
      <c r="B46" s="53" t="s">
        <v>143</v>
      </c>
      <c r="C46" s="58"/>
      <c r="D46" s="363">
        <v>33555.620000000003</v>
      </c>
      <c r="E46" s="632">
        <v>55559.56</v>
      </c>
      <c r="F46" s="363">
        <v>54099.28</v>
      </c>
      <c r="G46" s="632">
        <v>46225</v>
      </c>
      <c r="H46" s="632">
        <v>46225</v>
      </c>
      <c r="I46" s="363">
        <v>46470</v>
      </c>
      <c r="J46" s="363">
        <v>46680</v>
      </c>
      <c r="K46" s="363">
        <v>46890</v>
      </c>
    </row>
    <row r="47" spans="1:11">
      <c r="A47" s="57"/>
      <c r="B47" s="53" t="s">
        <v>144</v>
      </c>
      <c r="C47" s="58"/>
      <c r="D47" s="363">
        <v>0</v>
      </c>
      <c r="E47" s="632">
        <v>0</v>
      </c>
      <c r="F47" s="363">
        <v>0</v>
      </c>
      <c r="G47" s="632">
        <v>0</v>
      </c>
      <c r="H47" s="632">
        <v>0</v>
      </c>
      <c r="I47" s="363">
        <v>0</v>
      </c>
      <c r="J47" s="363">
        <v>0</v>
      </c>
      <c r="K47" s="363">
        <v>0</v>
      </c>
    </row>
    <row r="48" spans="1:11">
      <c r="A48" s="57"/>
      <c r="B48" s="53" t="s">
        <v>147</v>
      </c>
      <c r="C48" s="58"/>
      <c r="D48" s="363">
        <v>0</v>
      </c>
      <c r="E48" s="632">
        <v>0</v>
      </c>
      <c r="F48" s="363">
        <v>0</v>
      </c>
      <c r="G48" s="632">
        <v>0</v>
      </c>
      <c r="H48" s="632">
        <v>0</v>
      </c>
      <c r="I48" s="363">
        <v>0</v>
      </c>
      <c r="J48" s="363">
        <v>0</v>
      </c>
      <c r="K48" s="363">
        <v>0</v>
      </c>
    </row>
    <row r="49" spans="1:11">
      <c r="A49" s="75" t="s">
        <v>238</v>
      </c>
      <c r="B49" s="76"/>
      <c r="C49" s="77"/>
      <c r="D49" s="362">
        <f t="shared" ref="D49:G49" si="38">SUM(D50:D52)</f>
        <v>31458.28</v>
      </c>
      <c r="E49" s="631">
        <f t="shared" si="38"/>
        <v>33757.81</v>
      </c>
      <c r="F49" s="362">
        <f t="shared" si="38"/>
        <v>34837.42</v>
      </c>
      <c r="G49" s="631">
        <f t="shared" si="38"/>
        <v>26658.32</v>
      </c>
      <c r="H49" s="631">
        <f>SUM(H50:H52)</f>
        <v>31000.32</v>
      </c>
      <c r="I49" s="362">
        <f t="shared" ref="I49:J49" si="39">SUM(I50:I52)</f>
        <v>14817.75</v>
      </c>
      <c r="J49" s="362">
        <f t="shared" si="39"/>
        <v>15170.25</v>
      </c>
      <c r="K49" s="362">
        <f t="shared" ref="K49" si="40">SUM(K50:K52)</f>
        <v>13921.7</v>
      </c>
    </row>
    <row r="50" spans="1:11">
      <c r="A50" s="56"/>
      <c r="B50" s="53" t="s">
        <v>143</v>
      </c>
      <c r="C50" s="54"/>
      <c r="D50" s="361">
        <v>31458.28</v>
      </c>
      <c r="E50" s="629">
        <v>7692.81</v>
      </c>
      <c r="F50" s="361">
        <v>17390.38</v>
      </c>
      <c r="G50" s="629">
        <v>19350</v>
      </c>
      <c r="H50" s="629">
        <v>17072</v>
      </c>
      <c r="I50" s="361">
        <v>11675.55</v>
      </c>
      <c r="J50" s="361">
        <v>12028.05</v>
      </c>
      <c r="K50" s="361">
        <v>10779.5</v>
      </c>
    </row>
    <row r="51" spans="1:11">
      <c r="A51" s="56"/>
      <c r="B51" s="53" t="s">
        <v>144</v>
      </c>
      <c r="C51" s="54"/>
      <c r="D51" s="361">
        <v>0</v>
      </c>
      <c r="E51" s="629">
        <v>13000</v>
      </c>
      <c r="F51" s="361">
        <v>8470.9599999999991</v>
      </c>
      <c r="G51" s="629">
        <v>0</v>
      </c>
      <c r="H51" s="629">
        <v>6620</v>
      </c>
      <c r="I51" s="361">
        <v>0</v>
      </c>
      <c r="J51" s="361">
        <v>0</v>
      </c>
      <c r="K51" s="361">
        <v>0</v>
      </c>
    </row>
    <row r="52" spans="1:11">
      <c r="A52" s="56"/>
      <c r="B52" s="53" t="s">
        <v>147</v>
      </c>
      <c r="C52" s="54"/>
      <c r="D52" s="361">
        <v>0</v>
      </c>
      <c r="E52" s="629">
        <v>13065</v>
      </c>
      <c r="F52" s="361">
        <v>8976.08</v>
      </c>
      <c r="G52" s="629">
        <v>7308.32</v>
      </c>
      <c r="H52" s="629">
        <v>7308.32</v>
      </c>
      <c r="I52" s="361">
        <v>3142.2</v>
      </c>
      <c r="J52" s="361">
        <v>3142.2</v>
      </c>
      <c r="K52" s="361">
        <v>3142.2</v>
      </c>
    </row>
    <row r="53" spans="1:11">
      <c r="A53" s="75" t="s">
        <v>132</v>
      </c>
      <c r="B53" s="76"/>
      <c r="C53" s="77"/>
      <c r="D53" s="362">
        <f t="shared" ref="D53:G53" si="41">SUM(D54:D56)</f>
        <v>189363.33</v>
      </c>
      <c r="E53" s="631">
        <f t="shared" si="41"/>
        <v>156653.04</v>
      </c>
      <c r="F53" s="362">
        <f t="shared" si="41"/>
        <v>8813.35</v>
      </c>
      <c r="G53" s="631">
        <f t="shared" si="41"/>
        <v>8577</v>
      </c>
      <c r="H53" s="631">
        <f>SUM(H54:H56)</f>
        <v>10000</v>
      </c>
      <c r="I53" s="362">
        <f t="shared" ref="I53:J53" si="42">SUM(I54:I56)</f>
        <v>18375</v>
      </c>
      <c r="J53" s="362">
        <f t="shared" si="42"/>
        <v>18417</v>
      </c>
      <c r="K53" s="362">
        <f t="shared" ref="K53" si="43">SUM(K54:K56)</f>
        <v>18472</v>
      </c>
    </row>
    <row r="54" spans="1:11">
      <c r="A54" s="56"/>
      <c r="B54" s="53" t="s">
        <v>143</v>
      </c>
      <c r="C54" s="54"/>
      <c r="D54" s="361">
        <v>22297.31</v>
      </c>
      <c r="E54" s="629">
        <v>6212.57</v>
      </c>
      <c r="F54" s="361">
        <v>8813.35</v>
      </c>
      <c r="G54" s="629">
        <v>8577</v>
      </c>
      <c r="H54" s="629">
        <v>10000</v>
      </c>
      <c r="I54" s="361">
        <v>18375</v>
      </c>
      <c r="J54" s="361">
        <v>18417</v>
      </c>
      <c r="K54" s="361">
        <v>18472</v>
      </c>
    </row>
    <row r="55" spans="1:11">
      <c r="A55" s="56"/>
      <c r="B55" s="53" t="s">
        <v>144</v>
      </c>
      <c r="C55" s="54"/>
      <c r="D55" s="361">
        <v>167066.01999999999</v>
      </c>
      <c r="E55" s="629">
        <v>0</v>
      </c>
      <c r="F55" s="361">
        <v>0</v>
      </c>
      <c r="G55" s="629">
        <v>0</v>
      </c>
      <c r="H55" s="629">
        <v>0</v>
      </c>
      <c r="I55" s="361">
        <v>0</v>
      </c>
      <c r="J55" s="361">
        <v>0</v>
      </c>
      <c r="K55" s="361">
        <v>0</v>
      </c>
    </row>
    <row r="56" spans="1:11">
      <c r="A56" s="56"/>
      <c r="B56" s="53" t="s">
        <v>147</v>
      </c>
      <c r="C56" s="54"/>
      <c r="D56" s="361">
        <v>0</v>
      </c>
      <c r="E56" s="629">
        <v>150440.47</v>
      </c>
      <c r="F56" s="361">
        <v>0</v>
      </c>
      <c r="G56" s="629">
        <v>0</v>
      </c>
      <c r="H56" s="629">
        <v>0</v>
      </c>
      <c r="I56" s="361">
        <v>0</v>
      </c>
      <c r="J56" s="361">
        <v>0</v>
      </c>
      <c r="K56" s="361">
        <v>0</v>
      </c>
    </row>
    <row r="57" spans="1:11">
      <c r="A57" s="75" t="s">
        <v>133</v>
      </c>
      <c r="B57" s="76"/>
      <c r="C57" s="77"/>
      <c r="D57" s="362">
        <f t="shared" ref="D57:G57" si="44">SUM(D58:D60)</f>
        <v>3710.04</v>
      </c>
      <c r="E57" s="631">
        <f t="shared" si="44"/>
        <v>2056.1999999999998</v>
      </c>
      <c r="F57" s="362">
        <f t="shared" si="44"/>
        <v>2572.3599999999997</v>
      </c>
      <c r="G57" s="631">
        <f t="shared" si="44"/>
        <v>1565</v>
      </c>
      <c r="H57" s="631">
        <f>SUM(H58:H60)</f>
        <v>2551</v>
      </c>
      <c r="I57" s="362">
        <f t="shared" ref="I57:J57" si="45">SUM(I58:I60)</f>
        <v>1573</v>
      </c>
      <c r="J57" s="362">
        <f t="shared" si="45"/>
        <v>1580</v>
      </c>
      <c r="K57" s="362">
        <f t="shared" ref="K57" si="46">SUM(K58:K60)</f>
        <v>1580</v>
      </c>
    </row>
    <row r="58" spans="1:11">
      <c r="A58" s="56"/>
      <c r="B58" s="53" t="s">
        <v>143</v>
      </c>
      <c r="C58" s="54"/>
      <c r="D58" s="361">
        <v>3710.04</v>
      </c>
      <c r="E58" s="629">
        <v>2056.1999999999998</v>
      </c>
      <c r="F58" s="361">
        <v>1819.36</v>
      </c>
      <c r="G58" s="629">
        <v>1565</v>
      </c>
      <c r="H58" s="629">
        <v>2551</v>
      </c>
      <c r="I58" s="361">
        <v>1573</v>
      </c>
      <c r="J58" s="361">
        <v>1580</v>
      </c>
      <c r="K58" s="361">
        <v>1580</v>
      </c>
    </row>
    <row r="59" spans="1:11">
      <c r="A59" s="56"/>
      <c r="B59" s="53" t="s">
        <v>144</v>
      </c>
      <c r="C59" s="54"/>
      <c r="D59" s="361">
        <f t="shared" ref="D59:D60" si="47">E59*1000/30.126</f>
        <v>0</v>
      </c>
      <c r="E59" s="629">
        <v>0</v>
      </c>
      <c r="F59" s="361">
        <v>753</v>
      </c>
      <c r="G59" s="629">
        <v>0</v>
      </c>
      <c r="H59" s="629">
        <v>0</v>
      </c>
      <c r="I59" s="361">
        <v>0</v>
      </c>
      <c r="J59" s="361">
        <v>0</v>
      </c>
      <c r="K59" s="361">
        <v>0</v>
      </c>
    </row>
    <row r="60" spans="1:11">
      <c r="A60" s="56"/>
      <c r="B60" s="53" t="s">
        <v>147</v>
      </c>
      <c r="C60" s="54"/>
      <c r="D60" s="361">
        <f t="shared" si="47"/>
        <v>0</v>
      </c>
      <c r="E60" s="629">
        <v>0</v>
      </c>
      <c r="F60" s="361">
        <v>0</v>
      </c>
      <c r="G60" s="629">
        <v>0</v>
      </c>
      <c r="H60" s="629">
        <v>0</v>
      </c>
      <c r="I60" s="361">
        <v>0</v>
      </c>
      <c r="J60" s="361">
        <v>0</v>
      </c>
      <c r="K60" s="361">
        <v>0</v>
      </c>
    </row>
    <row r="61" spans="1:11">
      <c r="A61" s="75" t="s">
        <v>239</v>
      </c>
      <c r="B61" s="76"/>
      <c r="C61" s="77"/>
      <c r="D61" s="362">
        <f t="shared" ref="D61:G61" si="48">SUM(D62:D64)</f>
        <v>3937.16</v>
      </c>
      <c r="E61" s="631">
        <f t="shared" si="48"/>
        <v>373.35</v>
      </c>
      <c r="F61" s="362">
        <f t="shared" si="48"/>
        <v>509.5</v>
      </c>
      <c r="G61" s="631">
        <f t="shared" si="48"/>
        <v>800</v>
      </c>
      <c r="H61" s="631">
        <f>SUM(H62:H64)</f>
        <v>800</v>
      </c>
      <c r="I61" s="362">
        <f t="shared" ref="I61:J61" si="49">SUM(I62:I64)</f>
        <v>855</v>
      </c>
      <c r="J61" s="362">
        <f t="shared" si="49"/>
        <v>960</v>
      </c>
      <c r="K61" s="362">
        <f t="shared" ref="K61" si="50">SUM(K62:K64)</f>
        <v>1000</v>
      </c>
    </row>
    <row r="62" spans="1:11">
      <c r="A62" s="56"/>
      <c r="B62" s="53" t="s">
        <v>143</v>
      </c>
      <c r="C62" s="54"/>
      <c r="D62" s="361">
        <v>3937.16</v>
      </c>
      <c r="E62" s="629">
        <v>373.35</v>
      </c>
      <c r="F62" s="361">
        <v>509.5</v>
      </c>
      <c r="G62" s="629">
        <v>800</v>
      </c>
      <c r="H62" s="629">
        <v>800</v>
      </c>
      <c r="I62" s="361">
        <v>855</v>
      </c>
      <c r="J62" s="361">
        <v>960</v>
      </c>
      <c r="K62" s="361">
        <v>1000</v>
      </c>
    </row>
    <row r="63" spans="1:11">
      <c r="A63" s="56"/>
      <c r="B63" s="53" t="s">
        <v>144</v>
      </c>
      <c r="C63" s="54"/>
      <c r="D63" s="361">
        <f>E63*1000/30.126</f>
        <v>0</v>
      </c>
      <c r="E63" s="629">
        <v>0</v>
      </c>
      <c r="F63" s="361">
        <v>0</v>
      </c>
      <c r="G63" s="629">
        <v>0</v>
      </c>
      <c r="H63" s="629">
        <v>0</v>
      </c>
      <c r="I63" s="361">
        <v>0</v>
      </c>
      <c r="J63" s="361">
        <v>0</v>
      </c>
      <c r="K63" s="361">
        <v>0</v>
      </c>
    </row>
    <row r="64" spans="1:11">
      <c r="A64" s="56"/>
      <c r="B64" s="53" t="s">
        <v>147</v>
      </c>
      <c r="C64" s="54"/>
      <c r="D64" s="361">
        <f>E64*1000/30.126</f>
        <v>0</v>
      </c>
      <c r="E64" s="629">
        <v>0</v>
      </c>
      <c r="F64" s="361">
        <v>0</v>
      </c>
      <c r="G64" s="629">
        <v>0</v>
      </c>
      <c r="H64" s="629">
        <v>0</v>
      </c>
      <c r="I64" s="361">
        <v>0</v>
      </c>
      <c r="J64" s="361">
        <v>0</v>
      </c>
      <c r="K64" s="361">
        <v>0</v>
      </c>
    </row>
    <row r="65" spans="1:11">
      <c r="A65" s="75" t="s">
        <v>135</v>
      </c>
      <c r="B65" s="76"/>
      <c r="C65" s="77"/>
      <c r="D65" s="362">
        <f t="shared" ref="D65:G65" si="51">SUM(D66:D68)</f>
        <v>85517.89</v>
      </c>
      <c r="E65" s="631">
        <f t="shared" si="51"/>
        <v>84769.67</v>
      </c>
      <c r="F65" s="362">
        <f t="shared" si="51"/>
        <v>85847.99</v>
      </c>
      <c r="G65" s="631">
        <f t="shared" si="51"/>
        <v>84015.72</v>
      </c>
      <c r="H65" s="631">
        <f>SUM(H66:H68)</f>
        <v>84015.72</v>
      </c>
      <c r="I65" s="362">
        <f t="shared" ref="I65:J65" si="52">SUM(I66:I68)</f>
        <v>85701.72</v>
      </c>
      <c r="J65" s="362">
        <f t="shared" si="52"/>
        <v>86078.720000000001</v>
      </c>
      <c r="K65" s="362">
        <f t="shared" ref="K65" si="53">SUM(K66:K68)</f>
        <v>87094.720000000001</v>
      </c>
    </row>
    <row r="66" spans="1:11">
      <c r="A66" s="56"/>
      <c r="B66" s="53" t="s">
        <v>143</v>
      </c>
      <c r="C66" s="54"/>
      <c r="D66" s="361">
        <v>85517.89</v>
      </c>
      <c r="E66" s="629">
        <v>84769.67</v>
      </c>
      <c r="F66" s="361">
        <v>85847.99</v>
      </c>
      <c r="G66" s="629">
        <v>84015.72</v>
      </c>
      <c r="H66" s="629">
        <v>84015.72</v>
      </c>
      <c r="I66" s="361">
        <v>85701.72</v>
      </c>
      <c r="J66" s="361">
        <v>86078.720000000001</v>
      </c>
      <c r="K66" s="361">
        <v>87094.720000000001</v>
      </c>
    </row>
    <row r="67" spans="1:11">
      <c r="A67" s="56"/>
      <c r="B67" s="53" t="s">
        <v>144</v>
      </c>
      <c r="C67" s="54"/>
      <c r="D67" s="361">
        <v>0</v>
      </c>
      <c r="E67" s="629">
        <v>0</v>
      </c>
      <c r="F67" s="361">
        <v>0</v>
      </c>
      <c r="G67" s="629">
        <v>0</v>
      </c>
      <c r="H67" s="629">
        <v>0</v>
      </c>
      <c r="I67" s="361">
        <v>0</v>
      </c>
      <c r="J67" s="361">
        <v>0</v>
      </c>
      <c r="K67" s="361">
        <v>0</v>
      </c>
    </row>
    <row r="68" spans="1:11" ht="13.5" thickBot="1">
      <c r="A68" s="78"/>
      <c r="B68" s="59" t="s">
        <v>147</v>
      </c>
      <c r="C68" s="79"/>
      <c r="D68" s="364">
        <v>0</v>
      </c>
      <c r="E68" s="633">
        <v>0</v>
      </c>
      <c r="F68" s="364">
        <v>0</v>
      </c>
      <c r="G68" s="633">
        <v>0</v>
      </c>
      <c r="H68" s="633">
        <v>0</v>
      </c>
      <c r="I68" s="364">
        <v>0</v>
      </c>
      <c r="J68" s="364">
        <v>0</v>
      </c>
      <c r="K68" s="364">
        <v>0</v>
      </c>
    </row>
  </sheetData>
  <mergeCells count="1">
    <mergeCell ref="A5:C7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D6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O84"/>
  <sheetViews>
    <sheetView topLeftCell="A61" workbookViewId="0">
      <selection activeCell="L77" sqref="L77"/>
    </sheetView>
  </sheetViews>
  <sheetFormatPr defaultColWidth="11.5703125" defaultRowHeight="12.75"/>
  <cols>
    <col min="1" max="1" width="8.7109375" customWidth="1"/>
    <col min="2" max="2" width="49.28515625" customWidth="1"/>
    <col min="3" max="3" width="14.5703125" style="80" hidden="1" customWidth="1"/>
    <col min="4" max="4" width="14.5703125" hidden="1" customWidth="1"/>
    <col min="5" max="5" width="14.5703125" style="80" customWidth="1"/>
    <col min="6" max="6" width="13.140625" style="80" customWidth="1"/>
    <col min="9" max="9" width="15.42578125" bestFit="1" customWidth="1"/>
  </cols>
  <sheetData>
    <row r="1" spans="1:15">
      <c r="B1" t="s">
        <v>0</v>
      </c>
      <c r="D1" t="s">
        <v>0</v>
      </c>
    </row>
    <row r="2" spans="1:15" ht="18">
      <c r="B2" s="11" t="s">
        <v>378</v>
      </c>
      <c r="G2" s="1"/>
      <c r="I2" s="1"/>
    </row>
    <row r="3" spans="1:15">
      <c r="B3" t="s">
        <v>0</v>
      </c>
      <c r="D3" t="s">
        <v>0</v>
      </c>
    </row>
    <row r="4" spans="1:15" ht="13.5" thickBot="1">
      <c r="A4" t="s">
        <v>0</v>
      </c>
    </row>
    <row r="5" spans="1:15">
      <c r="A5" s="336" t="s">
        <v>83</v>
      </c>
      <c r="B5" s="679" t="s">
        <v>1</v>
      </c>
      <c r="C5" s="681">
        <v>2010</v>
      </c>
      <c r="D5" s="681"/>
      <c r="E5" s="682">
        <v>2010</v>
      </c>
      <c r="F5" s="677">
        <v>2011</v>
      </c>
      <c r="G5" s="677">
        <v>2012</v>
      </c>
      <c r="H5" s="752">
        <v>2013</v>
      </c>
      <c r="I5" s="677" t="s">
        <v>370</v>
      </c>
      <c r="J5" s="677">
        <v>2014</v>
      </c>
      <c r="K5" s="677">
        <v>2015</v>
      </c>
      <c r="L5" s="675">
        <v>2016</v>
      </c>
      <c r="N5" s="1"/>
      <c r="O5" s="1"/>
    </row>
    <row r="6" spans="1:15">
      <c r="A6" s="337" t="s">
        <v>84</v>
      </c>
      <c r="B6" s="680"/>
      <c r="C6" s="286" t="s">
        <v>136</v>
      </c>
      <c r="D6" s="248" t="s">
        <v>137</v>
      </c>
      <c r="E6" s="683"/>
      <c r="F6" s="678"/>
      <c r="G6" s="678"/>
      <c r="H6" s="753"/>
      <c r="I6" s="678"/>
      <c r="J6" s="678"/>
      <c r="K6" s="678"/>
      <c r="L6" s="676"/>
      <c r="N6" s="1"/>
      <c r="O6" s="1"/>
    </row>
    <row r="7" spans="1:15" s="6" customFormat="1">
      <c r="A7" s="338">
        <v>100</v>
      </c>
      <c r="B7" s="282" t="s">
        <v>85</v>
      </c>
      <c r="C7" s="287">
        <f t="shared" ref="C7:G7" si="0">SUM(C8,C12,C18)</f>
        <v>172641.57206399788</v>
      </c>
      <c r="D7" s="308">
        <f t="shared" si="0"/>
        <v>5201000</v>
      </c>
      <c r="E7" s="379">
        <f t="shared" si="0"/>
        <v>153513.34999999998</v>
      </c>
      <c r="F7" s="656">
        <f t="shared" si="0"/>
        <v>158814.39999999999</v>
      </c>
      <c r="G7" s="656">
        <f>SUM(G8,G12,G18)</f>
        <v>180752.81</v>
      </c>
      <c r="H7" s="754">
        <f t="shared" ref="H7" si="1">SUM(H8,H12,H18)</f>
        <v>177047.01</v>
      </c>
      <c r="I7" s="656">
        <f t="shared" ref="I7" si="2">SUM(I8,I12,I18)</f>
        <v>177047.01</v>
      </c>
      <c r="J7" s="656">
        <f t="shared" ref="J7:K7" si="3">SUM(J8,J12,J18)</f>
        <v>176668.83999999997</v>
      </c>
      <c r="K7" s="656">
        <f t="shared" si="3"/>
        <v>177829.24</v>
      </c>
      <c r="L7" s="325">
        <f t="shared" ref="L7" si="4">SUM(L8,L12,L18)</f>
        <v>179005.45</v>
      </c>
    </row>
    <row r="8" spans="1:15" s="1" customFormat="1">
      <c r="A8" s="339">
        <v>110</v>
      </c>
      <c r="B8" s="299" t="s">
        <v>86</v>
      </c>
      <c r="C8" s="288">
        <f t="shared" ref="C8:L9" si="5">SUM(C9)</f>
        <v>126136.89172143662</v>
      </c>
      <c r="D8" s="309">
        <f>D9</f>
        <v>3800000</v>
      </c>
      <c r="E8" s="380">
        <f t="shared" si="5"/>
        <v>105090.09</v>
      </c>
      <c r="F8" s="657">
        <f t="shared" si="5"/>
        <v>123807.35</v>
      </c>
      <c r="G8" s="657">
        <f t="shared" si="5"/>
        <v>121541.68</v>
      </c>
      <c r="H8" s="755">
        <f t="shared" si="5"/>
        <v>124956.15</v>
      </c>
      <c r="I8" s="657">
        <f t="shared" si="5"/>
        <v>124956.15</v>
      </c>
      <c r="J8" s="657">
        <f t="shared" si="5"/>
        <v>124447.98</v>
      </c>
      <c r="K8" s="657">
        <f t="shared" si="5"/>
        <v>125473.38</v>
      </c>
      <c r="L8" s="326">
        <f t="shared" si="5"/>
        <v>126489</v>
      </c>
    </row>
    <row r="9" spans="1:15" s="5" customFormat="1">
      <c r="A9" s="340">
        <v>111</v>
      </c>
      <c r="B9" s="300" t="s">
        <v>89</v>
      </c>
      <c r="C9" s="289">
        <f t="shared" si="5"/>
        <v>126136.89172143662</v>
      </c>
      <c r="D9" s="310">
        <f>D10</f>
        <v>3800000</v>
      </c>
      <c r="E9" s="381">
        <f t="shared" si="5"/>
        <v>105090.09</v>
      </c>
      <c r="F9" s="658">
        <f t="shared" si="5"/>
        <v>123807.35</v>
      </c>
      <c r="G9" s="658">
        <f t="shared" si="5"/>
        <v>121541.68</v>
      </c>
      <c r="H9" s="756">
        <f t="shared" si="5"/>
        <v>124956.15</v>
      </c>
      <c r="I9" s="658">
        <f t="shared" si="5"/>
        <v>124956.15</v>
      </c>
      <c r="J9" s="658">
        <f t="shared" si="5"/>
        <v>124447.98</v>
      </c>
      <c r="K9" s="658">
        <f t="shared" si="5"/>
        <v>125473.38</v>
      </c>
      <c r="L9" s="327">
        <f t="shared" si="5"/>
        <v>126489</v>
      </c>
    </row>
    <row r="10" spans="1:15">
      <c r="A10" s="341">
        <v>111003</v>
      </c>
      <c r="B10" s="301" t="s">
        <v>3</v>
      </c>
      <c r="C10" s="290">
        <f>D10/$C$78</f>
        <v>126136.89172143662</v>
      </c>
      <c r="D10" s="311">
        <v>3800000</v>
      </c>
      <c r="E10" s="651">
        <v>105090.09</v>
      </c>
      <c r="F10" s="659">
        <v>123807.35</v>
      </c>
      <c r="G10" s="659">
        <v>121541.68</v>
      </c>
      <c r="H10" s="757">
        <v>124956.15</v>
      </c>
      <c r="I10" s="659">
        <v>124956.15</v>
      </c>
      <c r="J10" s="659">
        <v>124447.98</v>
      </c>
      <c r="K10" s="659">
        <v>125473.38</v>
      </c>
      <c r="L10" s="328">
        <v>126489</v>
      </c>
      <c r="N10" s="1"/>
      <c r="O10" s="1"/>
    </row>
    <row r="11" spans="1:15">
      <c r="A11" s="341"/>
      <c r="B11" s="301"/>
      <c r="C11" s="290"/>
      <c r="D11" s="311"/>
      <c r="E11" s="651"/>
      <c r="F11" s="659"/>
      <c r="G11" s="659"/>
      <c r="H11" s="757"/>
      <c r="I11" s="659"/>
      <c r="J11" s="659"/>
      <c r="K11" s="659"/>
      <c r="L11" s="328"/>
      <c r="N11" s="1"/>
      <c r="O11" s="1"/>
    </row>
    <row r="12" spans="1:15" s="3" customFormat="1">
      <c r="A12" s="339">
        <v>120</v>
      </c>
      <c r="B12" s="299" t="s">
        <v>87</v>
      </c>
      <c r="C12" s="291">
        <f t="shared" ref="C12:L12" si="6">SUM(C13)</f>
        <v>19584.412135696737</v>
      </c>
      <c r="D12" s="312">
        <f t="shared" si="6"/>
        <v>590000</v>
      </c>
      <c r="E12" s="382">
        <f t="shared" si="6"/>
        <v>19627.039999999997</v>
      </c>
      <c r="F12" s="660">
        <f t="shared" si="6"/>
        <v>15869.550000000001</v>
      </c>
      <c r="G12" s="660">
        <f t="shared" si="6"/>
        <v>17190.45</v>
      </c>
      <c r="H12" s="758">
        <f t="shared" si="6"/>
        <v>21270</v>
      </c>
      <c r="I12" s="660">
        <f t="shared" si="6"/>
        <v>21270</v>
      </c>
      <c r="J12" s="660">
        <f t="shared" si="6"/>
        <v>21370</v>
      </c>
      <c r="K12" s="660">
        <f t="shared" si="6"/>
        <v>21470</v>
      </c>
      <c r="L12" s="329">
        <f t="shared" si="6"/>
        <v>21570.59</v>
      </c>
      <c r="N12" s="751"/>
      <c r="O12" s="751"/>
    </row>
    <row r="13" spans="1:15" s="2" customFormat="1">
      <c r="A13" s="340">
        <v>121</v>
      </c>
      <c r="B13" s="300" t="s">
        <v>90</v>
      </c>
      <c r="C13" s="292">
        <f t="shared" ref="C13:D13" si="7">SUM(C14:C15)</f>
        <v>19584.412135696737</v>
      </c>
      <c r="D13" s="313">
        <f t="shared" si="7"/>
        <v>590000</v>
      </c>
      <c r="E13" s="383">
        <f t="shared" ref="E13:K13" si="8">SUM(E14:E16)</f>
        <v>19627.039999999997</v>
      </c>
      <c r="F13" s="661">
        <f t="shared" si="8"/>
        <v>15869.550000000001</v>
      </c>
      <c r="G13" s="661">
        <f t="shared" si="8"/>
        <v>17190.45</v>
      </c>
      <c r="H13" s="759">
        <f t="shared" si="8"/>
        <v>21270</v>
      </c>
      <c r="I13" s="661">
        <f t="shared" ref="I13" si="9">SUM(I14:I16)</f>
        <v>21270</v>
      </c>
      <c r="J13" s="661">
        <f t="shared" si="8"/>
        <v>21370</v>
      </c>
      <c r="K13" s="661">
        <f t="shared" si="8"/>
        <v>21470</v>
      </c>
      <c r="L13" s="330">
        <f t="shared" ref="L13" si="10">SUM(L14:L16)</f>
        <v>21570.59</v>
      </c>
    </row>
    <row r="14" spans="1:15">
      <c r="A14" s="341">
        <v>121001</v>
      </c>
      <c r="B14" s="301" t="s">
        <v>4</v>
      </c>
      <c r="C14" s="290">
        <f>D14/$C$78</f>
        <v>8630.4189072561894</v>
      </c>
      <c r="D14" s="314">
        <v>260000</v>
      </c>
      <c r="E14" s="651">
        <v>11959.82</v>
      </c>
      <c r="F14" s="659">
        <v>8656.15</v>
      </c>
      <c r="G14" s="659">
        <v>10088.01</v>
      </c>
      <c r="H14" s="757">
        <v>13100</v>
      </c>
      <c r="I14" s="659">
        <v>13100</v>
      </c>
      <c r="J14" s="659">
        <v>13150</v>
      </c>
      <c r="K14" s="659">
        <v>13200</v>
      </c>
      <c r="L14" s="328">
        <v>13250.59</v>
      </c>
    </row>
    <row r="15" spans="1:15">
      <c r="A15" s="341">
        <v>121002</v>
      </c>
      <c r="B15" s="301" t="s">
        <v>5</v>
      </c>
      <c r="C15" s="290">
        <f>D15/$C$78</f>
        <v>10953.99322844055</v>
      </c>
      <c r="D15" s="314">
        <v>330000</v>
      </c>
      <c r="E15" s="651">
        <v>7603.42</v>
      </c>
      <c r="F15" s="659">
        <v>7157.8</v>
      </c>
      <c r="G15" s="659">
        <v>7055.04</v>
      </c>
      <c r="H15" s="757">
        <v>8100</v>
      </c>
      <c r="I15" s="659">
        <v>8100</v>
      </c>
      <c r="J15" s="659">
        <v>8150</v>
      </c>
      <c r="K15" s="659">
        <v>8200</v>
      </c>
      <c r="L15" s="328">
        <v>8250</v>
      </c>
    </row>
    <row r="16" spans="1:15">
      <c r="A16" s="341">
        <v>121003</v>
      </c>
      <c r="B16" s="302" t="s">
        <v>299</v>
      </c>
      <c r="C16" s="290"/>
      <c r="D16" s="314"/>
      <c r="E16" s="651">
        <v>63.8</v>
      </c>
      <c r="F16" s="659">
        <v>55.6</v>
      </c>
      <c r="G16" s="659">
        <v>47.4</v>
      </c>
      <c r="H16" s="757">
        <v>70</v>
      </c>
      <c r="I16" s="659">
        <v>70</v>
      </c>
      <c r="J16" s="659">
        <v>70</v>
      </c>
      <c r="K16" s="659">
        <v>70</v>
      </c>
      <c r="L16" s="328">
        <v>70</v>
      </c>
    </row>
    <row r="17" spans="1:12">
      <c r="A17" s="341"/>
      <c r="B17" s="301"/>
      <c r="C17" s="290"/>
      <c r="D17" s="314"/>
      <c r="E17" s="651"/>
      <c r="F17" s="659"/>
      <c r="G17" s="659"/>
      <c r="H17" s="757"/>
      <c r="I17" s="659"/>
      <c r="J17" s="659"/>
      <c r="K17" s="659"/>
      <c r="L17" s="328"/>
    </row>
    <row r="18" spans="1:12" s="3" customFormat="1">
      <c r="A18" s="339">
        <v>130</v>
      </c>
      <c r="B18" s="299" t="s">
        <v>88</v>
      </c>
      <c r="C18" s="291">
        <f t="shared" ref="C18:F18" si="11">SUM(C19,C26)</f>
        <v>26920.268206864504</v>
      </c>
      <c r="D18" s="312">
        <f t="shared" si="11"/>
        <v>811000</v>
      </c>
      <c r="E18" s="382">
        <f t="shared" si="11"/>
        <v>28796.219999999998</v>
      </c>
      <c r="F18" s="660">
        <f t="shared" si="11"/>
        <v>19137.5</v>
      </c>
      <c r="G18" s="660">
        <f>SUM(G19,G26)</f>
        <v>42020.68</v>
      </c>
      <c r="H18" s="758">
        <f t="shared" ref="G18:L18" si="12">SUM(H19,H26)</f>
        <v>30820.86</v>
      </c>
      <c r="I18" s="660">
        <f t="shared" si="12"/>
        <v>30820.86</v>
      </c>
      <c r="J18" s="660">
        <f t="shared" si="12"/>
        <v>30850.86</v>
      </c>
      <c r="K18" s="660">
        <f t="shared" si="12"/>
        <v>30885.86</v>
      </c>
      <c r="L18" s="329">
        <f t="shared" si="12"/>
        <v>30945.86</v>
      </c>
    </row>
    <row r="19" spans="1:12" s="2" customFormat="1">
      <c r="A19" s="340">
        <v>133</v>
      </c>
      <c r="B19" s="300" t="s">
        <v>91</v>
      </c>
      <c r="C19" s="292">
        <f t="shared" ref="C19:F19" si="13">SUM(C20:C25)</f>
        <v>26389.165504879507</v>
      </c>
      <c r="D19" s="313">
        <f t="shared" si="13"/>
        <v>795000</v>
      </c>
      <c r="E19" s="383">
        <f t="shared" si="13"/>
        <v>28265.119999999999</v>
      </c>
      <c r="F19" s="661">
        <f t="shared" si="13"/>
        <v>18606.400000000001</v>
      </c>
      <c r="G19" s="661">
        <f t="shared" ref="G19:L19" si="14">SUM(G20:G25)</f>
        <v>41489.58</v>
      </c>
      <c r="H19" s="759">
        <f t="shared" si="14"/>
        <v>30289.760000000002</v>
      </c>
      <c r="I19" s="661">
        <f t="shared" si="14"/>
        <v>30289.760000000002</v>
      </c>
      <c r="J19" s="661">
        <f t="shared" si="14"/>
        <v>30319.760000000002</v>
      </c>
      <c r="K19" s="661">
        <f t="shared" si="14"/>
        <v>30354.760000000002</v>
      </c>
      <c r="L19" s="330">
        <f t="shared" si="14"/>
        <v>30414.760000000002</v>
      </c>
    </row>
    <row r="20" spans="1:12">
      <c r="A20" s="341">
        <v>133001</v>
      </c>
      <c r="B20" s="301" t="s">
        <v>6</v>
      </c>
      <c r="C20" s="290">
        <f t="shared" ref="C20:C25" si="15">D20/$C$78</f>
        <v>132.77567549624908</v>
      </c>
      <c r="D20" s="314">
        <v>4000</v>
      </c>
      <c r="E20" s="651">
        <v>309.75</v>
      </c>
      <c r="F20" s="659">
        <v>335</v>
      </c>
      <c r="G20" s="659">
        <v>358.45</v>
      </c>
      <c r="H20" s="757">
        <v>410</v>
      </c>
      <c r="I20" s="659">
        <v>410</v>
      </c>
      <c r="J20" s="659">
        <v>430</v>
      </c>
      <c r="K20" s="659">
        <v>435</v>
      </c>
      <c r="L20" s="328">
        <v>450</v>
      </c>
    </row>
    <row r="21" spans="1:12">
      <c r="A21" s="341">
        <v>133003</v>
      </c>
      <c r="B21" s="302" t="s">
        <v>242</v>
      </c>
      <c r="C21" s="290">
        <f t="shared" si="15"/>
        <v>331.93918874062268</v>
      </c>
      <c r="D21" s="314">
        <v>10000</v>
      </c>
      <c r="E21" s="651">
        <v>0</v>
      </c>
      <c r="F21" s="659">
        <v>0</v>
      </c>
      <c r="G21" s="659">
        <v>0</v>
      </c>
      <c r="H21" s="757">
        <v>0</v>
      </c>
      <c r="I21" s="659">
        <v>0</v>
      </c>
      <c r="J21" s="659">
        <v>0</v>
      </c>
      <c r="K21" s="659">
        <v>0</v>
      </c>
      <c r="L21" s="328">
        <v>0</v>
      </c>
    </row>
    <row r="22" spans="1:12">
      <c r="A22" s="341">
        <v>133006</v>
      </c>
      <c r="B22" s="301" t="s">
        <v>7</v>
      </c>
      <c r="C22" s="290">
        <f t="shared" si="15"/>
        <v>398.32702648874726</v>
      </c>
      <c r="D22" s="314">
        <v>12000</v>
      </c>
      <c r="E22" s="651">
        <v>204.93</v>
      </c>
      <c r="F22" s="659">
        <v>181.5</v>
      </c>
      <c r="G22" s="659">
        <v>108.24</v>
      </c>
      <c r="H22" s="757">
        <v>180</v>
      </c>
      <c r="I22" s="659">
        <v>180</v>
      </c>
      <c r="J22" s="659">
        <v>185</v>
      </c>
      <c r="K22" s="659">
        <v>190</v>
      </c>
      <c r="L22" s="328">
        <v>220</v>
      </c>
    </row>
    <row r="23" spans="1:12">
      <c r="A23" s="341">
        <v>133012</v>
      </c>
      <c r="B23" s="301" t="s">
        <v>8</v>
      </c>
      <c r="C23" s="290">
        <f t="shared" si="15"/>
        <v>431.52094536280953</v>
      </c>
      <c r="D23" s="314">
        <v>13000</v>
      </c>
      <c r="E23" s="651">
        <v>264.97000000000003</v>
      </c>
      <c r="F23" s="659">
        <v>220</v>
      </c>
      <c r="G23" s="659">
        <v>206</v>
      </c>
      <c r="H23" s="757">
        <v>240</v>
      </c>
      <c r="I23" s="659">
        <v>240</v>
      </c>
      <c r="J23" s="659">
        <v>250</v>
      </c>
      <c r="K23" s="659">
        <v>255</v>
      </c>
      <c r="L23" s="328">
        <v>270</v>
      </c>
    </row>
    <row r="24" spans="1:12">
      <c r="A24" s="341">
        <v>133013</v>
      </c>
      <c r="B24" s="301" t="s">
        <v>9</v>
      </c>
      <c r="C24" s="290">
        <f t="shared" si="15"/>
        <v>8962.3580959968131</v>
      </c>
      <c r="D24" s="314">
        <v>270000</v>
      </c>
      <c r="E24" s="651">
        <v>12910.71</v>
      </c>
      <c r="F24" s="659">
        <v>14887</v>
      </c>
      <c r="G24" s="659">
        <v>14650.27</v>
      </c>
      <c r="H24" s="757">
        <v>14885</v>
      </c>
      <c r="I24" s="659">
        <v>14885</v>
      </c>
      <c r="J24" s="659">
        <v>14880</v>
      </c>
      <c r="K24" s="659">
        <v>14900</v>
      </c>
      <c r="L24" s="328">
        <v>14900</v>
      </c>
    </row>
    <row r="25" spans="1:12">
      <c r="A25" s="341">
        <v>133014</v>
      </c>
      <c r="B25" s="301" t="s">
        <v>10</v>
      </c>
      <c r="C25" s="290">
        <f t="shared" si="15"/>
        <v>16132.244572794263</v>
      </c>
      <c r="D25" s="315">
        <v>486000</v>
      </c>
      <c r="E25" s="651">
        <v>14574.76</v>
      </c>
      <c r="F25" s="659">
        <v>2982.9</v>
      </c>
      <c r="G25" s="659">
        <v>26166.62</v>
      </c>
      <c r="H25" s="757">
        <v>14574.76</v>
      </c>
      <c r="I25" s="659">
        <v>14574.76</v>
      </c>
      <c r="J25" s="659">
        <v>14574.76</v>
      </c>
      <c r="K25" s="659">
        <v>14574.76</v>
      </c>
      <c r="L25" s="328">
        <v>14574.76</v>
      </c>
    </row>
    <row r="26" spans="1:12" s="2" customFormat="1">
      <c r="A26" s="340">
        <v>134</v>
      </c>
      <c r="B26" s="300" t="s">
        <v>102</v>
      </c>
      <c r="C26" s="292">
        <f t="shared" ref="C26:L26" si="16">SUM(C27)</f>
        <v>531.10270198499632</v>
      </c>
      <c r="D26" s="313">
        <f t="shared" si="16"/>
        <v>16000</v>
      </c>
      <c r="E26" s="383">
        <f t="shared" si="16"/>
        <v>531.1</v>
      </c>
      <c r="F26" s="661">
        <f t="shared" si="16"/>
        <v>531.1</v>
      </c>
      <c r="G26" s="661">
        <f t="shared" si="16"/>
        <v>531.1</v>
      </c>
      <c r="H26" s="759">
        <f t="shared" si="16"/>
        <v>531.1</v>
      </c>
      <c r="I26" s="661">
        <f t="shared" si="16"/>
        <v>531.1</v>
      </c>
      <c r="J26" s="661">
        <f t="shared" si="16"/>
        <v>531.1</v>
      </c>
      <c r="K26" s="661">
        <f t="shared" si="16"/>
        <v>531.1</v>
      </c>
      <c r="L26" s="330">
        <f t="shared" si="16"/>
        <v>531.1</v>
      </c>
    </row>
    <row r="27" spans="1:12">
      <c r="A27" s="341">
        <v>134001</v>
      </c>
      <c r="B27" s="301" t="s">
        <v>11</v>
      </c>
      <c r="C27" s="290">
        <f>D27/$C$78</f>
        <v>531.10270198499632</v>
      </c>
      <c r="D27" s="315">
        <v>16000</v>
      </c>
      <c r="E27" s="651">
        <v>531.1</v>
      </c>
      <c r="F27" s="659">
        <v>531.1</v>
      </c>
      <c r="G27" s="659">
        <v>531.1</v>
      </c>
      <c r="H27" s="757">
        <v>531.1</v>
      </c>
      <c r="I27" s="659">
        <v>531.1</v>
      </c>
      <c r="J27" s="659">
        <v>531.1</v>
      </c>
      <c r="K27" s="659">
        <v>531.1</v>
      </c>
      <c r="L27" s="328">
        <v>531.1</v>
      </c>
    </row>
    <row r="28" spans="1:12">
      <c r="A28" s="341"/>
      <c r="B28" s="301"/>
      <c r="C28" s="290"/>
      <c r="D28" s="315"/>
      <c r="E28" s="651"/>
      <c r="F28" s="659"/>
      <c r="G28" s="659"/>
      <c r="H28" s="757"/>
      <c r="I28" s="659"/>
      <c r="J28" s="659"/>
      <c r="K28" s="659"/>
      <c r="L28" s="328"/>
    </row>
    <row r="29" spans="1:12">
      <c r="A29" s="341"/>
      <c r="B29" s="301"/>
      <c r="C29" s="290"/>
      <c r="D29" s="315"/>
      <c r="E29" s="651"/>
      <c r="F29" s="659"/>
      <c r="G29" s="659"/>
      <c r="H29" s="757"/>
      <c r="I29" s="659"/>
      <c r="J29" s="659"/>
      <c r="K29" s="659"/>
      <c r="L29" s="328"/>
    </row>
    <row r="30" spans="1:12" s="3" customFormat="1">
      <c r="A30" s="338">
        <v>200</v>
      </c>
      <c r="B30" s="303" t="s">
        <v>92</v>
      </c>
      <c r="C30" s="293">
        <f t="shared" ref="C30:G30" si="17">SUM(C31,C38,C46,C49)</f>
        <v>16331.413231759941</v>
      </c>
      <c r="D30" s="316">
        <f t="shared" si="17"/>
        <v>492000</v>
      </c>
      <c r="E30" s="384">
        <f t="shared" si="17"/>
        <v>23729.329999999998</v>
      </c>
      <c r="F30" s="662">
        <f t="shared" si="17"/>
        <v>23449.59</v>
      </c>
      <c r="G30" s="662">
        <f>SUM(G31,G38,G46,G49)</f>
        <v>7583.33</v>
      </c>
      <c r="H30" s="760">
        <f t="shared" ref="H30:K30" si="18">SUM(H31,H38,H46,H49)</f>
        <v>8842.93</v>
      </c>
      <c r="I30" s="662">
        <f t="shared" ref="I30" si="19">SUM(I31,I38,I46,I49)</f>
        <v>9590</v>
      </c>
      <c r="J30" s="662">
        <f t="shared" si="18"/>
        <v>9013.83</v>
      </c>
      <c r="K30" s="662">
        <f t="shared" si="18"/>
        <v>9217.43</v>
      </c>
      <c r="L30" s="331">
        <f t="shared" ref="L30" si="20">SUM(L31,L38,L46,L49)</f>
        <v>8824.67</v>
      </c>
    </row>
    <row r="31" spans="1:12" s="3" customFormat="1">
      <c r="A31" s="339">
        <v>210</v>
      </c>
      <c r="B31" s="299" t="s">
        <v>93</v>
      </c>
      <c r="C31" s="291">
        <f t="shared" ref="C31:L31" si="21">SUM(C32)</f>
        <v>7833.77</v>
      </c>
      <c r="D31" s="312">
        <f t="shared" si="21"/>
        <v>236000</v>
      </c>
      <c r="E31" s="382">
        <f t="shared" si="21"/>
        <v>4764.8500000000004</v>
      </c>
      <c r="F31" s="660">
        <f t="shared" si="21"/>
        <v>17459.36</v>
      </c>
      <c r="G31" s="660">
        <f t="shared" si="21"/>
        <v>2883.0699999999997</v>
      </c>
      <c r="H31" s="758">
        <f t="shared" si="21"/>
        <v>1350</v>
      </c>
      <c r="I31" s="660">
        <f t="shared" si="21"/>
        <v>4850</v>
      </c>
      <c r="J31" s="660">
        <f t="shared" si="21"/>
        <v>1470</v>
      </c>
      <c r="K31" s="660">
        <f t="shared" si="21"/>
        <v>1590</v>
      </c>
      <c r="L31" s="329">
        <f t="shared" si="21"/>
        <v>1177.24</v>
      </c>
    </row>
    <row r="32" spans="1:12" s="2" customFormat="1">
      <c r="A32" s="340">
        <v>212</v>
      </c>
      <c r="B32" s="300" t="s">
        <v>94</v>
      </c>
      <c r="C32" s="292">
        <v>7833.77</v>
      </c>
      <c r="D32" s="313">
        <v>236000</v>
      </c>
      <c r="E32" s="383">
        <f>SUM(E33:E36)</f>
        <v>4764.8500000000004</v>
      </c>
      <c r="F32" s="661">
        <f t="shared" ref="F32:G32" si="22">SUM(F33:F36)</f>
        <v>17459.36</v>
      </c>
      <c r="G32" s="661">
        <f t="shared" si="22"/>
        <v>2883.0699999999997</v>
      </c>
      <c r="H32" s="759">
        <f t="shared" ref="H32:K32" si="23">SUM(H33:H36)</f>
        <v>1350</v>
      </c>
      <c r="I32" s="661">
        <f t="shared" ref="I32" si="24">SUM(I33:I36)</f>
        <v>4850</v>
      </c>
      <c r="J32" s="661">
        <f t="shared" si="23"/>
        <v>1470</v>
      </c>
      <c r="K32" s="661">
        <f t="shared" si="23"/>
        <v>1590</v>
      </c>
      <c r="L32" s="330">
        <f t="shared" ref="L32" si="25">SUM(L33:L36)</f>
        <v>1177.24</v>
      </c>
    </row>
    <row r="33" spans="1:12">
      <c r="A33" s="341">
        <v>212002</v>
      </c>
      <c r="B33" s="301" t="s">
        <v>12</v>
      </c>
      <c r="C33" s="290">
        <f>D33/$C$78</f>
        <v>995.81756622186811</v>
      </c>
      <c r="D33" s="315">
        <v>30000</v>
      </c>
      <c r="E33" s="651">
        <v>361.34</v>
      </c>
      <c r="F33" s="659">
        <v>146.07</v>
      </c>
      <c r="G33" s="659">
        <v>176.34</v>
      </c>
      <c r="H33" s="757">
        <v>150</v>
      </c>
      <c r="I33" s="659">
        <v>150</v>
      </c>
      <c r="J33" s="659">
        <v>160</v>
      </c>
      <c r="K33" s="659">
        <v>170</v>
      </c>
      <c r="L33" s="328">
        <v>175</v>
      </c>
    </row>
    <row r="34" spans="1:12">
      <c r="A34" s="341">
        <v>212003</v>
      </c>
      <c r="B34" s="301" t="s">
        <v>13</v>
      </c>
      <c r="C34" s="290">
        <f>D34/$C$78</f>
        <v>3319.3918874062269</v>
      </c>
      <c r="D34" s="315">
        <v>100000</v>
      </c>
      <c r="E34" s="651">
        <v>627.67999999999995</v>
      </c>
      <c r="F34" s="659">
        <f>157.15+210+136</f>
        <v>503.15</v>
      </c>
      <c r="G34" s="659">
        <v>1782.31</v>
      </c>
      <c r="H34" s="757">
        <v>200</v>
      </c>
      <c r="I34" s="659">
        <v>200</v>
      </c>
      <c r="J34" s="659">
        <v>210</v>
      </c>
      <c r="K34" s="659">
        <v>220</v>
      </c>
      <c r="L34" s="328">
        <v>220</v>
      </c>
    </row>
    <row r="35" spans="1:12">
      <c r="A35" s="341">
        <v>212003</v>
      </c>
      <c r="B35" s="302" t="s">
        <v>243</v>
      </c>
      <c r="C35" s="290">
        <v>1526.92</v>
      </c>
      <c r="D35" s="315">
        <v>46000</v>
      </c>
      <c r="E35" s="651">
        <v>1325.26</v>
      </c>
      <c r="F35" s="659">
        <f>1526.92+1382.88</f>
        <v>2909.8</v>
      </c>
      <c r="G35" s="659">
        <v>0</v>
      </c>
      <c r="H35" s="757">
        <v>0</v>
      </c>
      <c r="I35" s="659">
        <v>0</v>
      </c>
      <c r="J35" s="659">
        <v>0</v>
      </c>
      <c r="K35" s="659">
        <v>0</v>
      </c>
      <c r="L35" s="328">
        <v>0</v>
      </c>
    </row>
    <row r="36" spans="1:12">
      <c r="A36" s="341">
        <v>212004</v>
      </c>
      <c r="B36" s="302" t="s">
        <v>244</v>
      </c>
      <c r="C36" s="290">
        <v>1991.64</v>
      </c>
      <c r="D36" s="315">
        <v>60000</v>
      </c>
      <c r="E36" s="651">
        <v>2450.5700000000002</v>
      </c>
      <c r="F36" s="659">
        <v>13900.34</v>
      </c>
      <c r="G36" s="659">
        <v>924.42</v>
      </c>
      <c r="H36" s="757">
        <v>1000</v>
      </c>
      <c r="I36" s="659">
        <v>4500</v>
      </c>
      <c r="J36" s="659">
        <v>1100</v>
      </c>
      <c r="K36" s="659">
        <v>1200</v>
      </c>
      <c r="L36" s="328">
        <v>782.24</v>
      </c>
    </row>
    <row r="37" spans="1:12">
      <c r="A37" s="341"/>
      <c r="B37" s="301"/>
      <c r="C37" s="290"/>
      <c r="D37" s="315"/>
      <c r="E37" s="651"/>
      <c r="F37" s="659"/>
      <c r="G37" s="659"/>
      <c r="H37" s="757"/>
      <c r="I37" s="659"/>
      <c r="J37" s="659"/>
      <c r="K37" s="659"/>
      <c r="L37" s="328"/>
    </row>
    <row r="38" spans="1:12" s="3" customFormat="1">
      <c r="A38" s="339">
        <v>220</v>
      </c>
      <c r="B38" s="299" t="s">
        <v>95</v>
      </c>
      <c r="C38" s="291">
        <f t="shared" ref="C38:D38" si="26">SUM(C39,C43)</f>
        <v>7634.6013410343221</v>
      </c>
      <c r="D38" s="312">
        <f t="shared" si="26"/>
        <v>230000</v>
      </c>
      <c r="E38" s="382">
        <f>SUM(E39,E41,E43)</f>
        <v>12745.82</v>
      </c>
      <c r="F38" s="660">
        <f>SUM(F39,F41,F43)</f>
        <v>4903.8</v>
      </c>
      <c r="G38" s="660">
        <f>SUM(G39,G41,G43)</f>
        <v>2987.88</v>
      </c>
      <c r="H38" s="758">
        <f>SUM(H39,H41,H43)</f>
        <v>4532.33</v>
      </c>
      <c r="I38" s="660">
        <f>SUM(I39,I41,I43)</f>
        <v>1779</v>
      </c>
      <c r="J38" s="660">
        <f t="shared" ref="J38:K38" si="27">SUM(J39,J41,J43)</f>
        <v>4546.33</v>
      </c>
      <c r="K38" s="660">
        <f t="shared" si="27"/>
        <v>4601.33</v>
      </c>
      <c r="L38" s="329">
        <f t="shared" ref="L38" si="28">SUM(L39,L41,L43)</f>
        <v>4621.33</v>
      </c>
    </row>
    <row r="39" spans="1:12" s="2" customFormat="1">
      <c r="A39" s="340">
        <v>221</v>
      </c>
      <c r="B39" s="300" t="s">
        <v>96</v>
      </c>
      <c r="C39" s="292">
        <f t="shared" ref="C39:L39" si="29">SUM(C40)</f>
        <v>3651.3310761468497</v>
      </c>
      <c r="D39" s="313">
        <f t="shared" si="29"/>
        <v>110000</v>
      </c>
      <c r="E39" s="383">
        <f t="shared" si="29"/>
        <v>8518</v>
      </c>
      <c r="F39" s="661">
        <f t="shared" si="29"/>
        <v>4170</v>
      </c>
      <c r="G39" s="661">
        <f t="shared" si="29"/>
        <v>2088</v>
      </c>
      <c r="H39" s="759">
        <f t="shared" si="29"/>
        <v>3651.33</v>
      </c>
      <c r="I39" s="661">
        <f t="shared" si="29"/>
        <v>898</v>
      </c>
      <c r="J39" s="661">
        <f t="shared" si="29"/>
        <v>3651.33</v>
      </c>
      <c r="K39" s="661">
        <f t="shared" si="29"/>
        <v>3651.33</v>
      </c>
      <c r="L39" s="330">
        <f t="shared" si="29"/>
        <v>3651.33</v>
      </c>
    </row>
    <row r="40" spans="1:12">
      <c r="A40" s="341">
        <v>221004</v>
      </c>
      <c r="B40" s="301" t="s">
        <v>14</v>
      </c>
      <c r="C40" s="290">
        <f>D40/$C$78</f>
        <v>3651.3310761468497</v>
      </c>
      <c r="D40" s="311">
        <v>110000</v>
      </c>
      <c r="E40" s="651">
        <v>8518</v>
      </c>
      <c r="F40" s="659">
        <f>4078+92</f>
        <v>4170</v>
      </c>
      <c r="G40" s="659">
        <v>2088</v>
      </c>
      <c r="H40" s="757">
        <v>3651.33</v>
      </c>
      <c r="I40" s="659">
        <v>898</v>
      </c>
      <c r="J40" s="659">
        <v>3651.33</v>
      </c>
      <c r="K40" s="659">
        <v>3651.33</v>
      </c>
      <c r="L40" s="328">
        <v>3651.33</v>
      </c>
    </row>
    <row r="41" spans="1:12">
      <c r="A41" s="374">
        <v>222</v>
      </c>
      <c r="B41" s="375" t="s">
        <v>297</v>
      </c>
      <c r="C41" s="376"/>
      <c r="D41" s="377"/>
      <c r="E41" s="385">
        <f>SUM(E42)</f>
        <v>38</v>
      </c>
      <c r="F41" s="663">
        <f>SUM(F42)</f>
        <v>90</v>
      </c>
      <c r="G41" s="663">
        <f>SUM(G42)</f>
        <v>48.5</v>
      </c>
      <c r="H41" s="761">
        <f>H42</f>
        <v>50</v>
      </c>
      <c r="I41" s="663">
        <f>I42</f>
        <v>50</v>
      </c>
      <c r="J41" s="663">
        <f t="shared" ref="J41:L41" si="30">J42</f>
        <v>50</v>
      </c>
      <c r="K41" s="663">
        <f t="shared" si="30"/>
        <v>50</v>
      </c>
      <c r="L41" s="378">
        <f t="shared" si="30"/>
        <v>50</v>
      </c>
    </row>
    <row r="42" spans="1:12">
      <c r="A42" s="341">
        <v>222003</v>
      </c>
      <c r="B42" s="302" t="s">
        <v>298</v>
      </c>
      <c r="C42" s="290"/>
      <c r="D42" s="311"/>
      <c r="E42" s="651">
        <v>38</v>
      </c>
      <c r="F42" s="659">
        <v>90</v>
      </c>
      <c r="G42" s="659">
        <v>48.5</v>
      </c>
      <c r="H42" s="757">
        <v>50</v>
      </c>
      <c r="I42" s="659">
        <v>50</v>
      </c>
      <c r="J42" s="659">
        <v>50</v>
      </c>
      <c r="K42" s="659">
        <v>50</v>
      </c>
      <c r="L42" s="328">
        <v>50</v>
      </c>
    </row>
    <row r="43" spans="1:12" s="2" customFormat="1">
      <c r="A43" s="340">
        <v>223</v>
      </c>
      <c r="B43" s="300" t="s">
        <v>104</v>
      </c>
      <c r="C43" s="292">
        <f t="shared" ref="C43:L43" si="31">SUM(C44:C44)</f>
        <v>3983.2702648874724</v>
      </c>
      <c r="D43" s="313">
        <f t="shared" si="31"/>
        <v>120000</v>
      </c>
      <c r="E43" s="383">
        <f t="shared" si="31"/>
        <v>4189.82</v>
      </c>
      <c r="F43" s="661">
        <f t="shared" si="31"/>
        <v>643.79999999999995</v>
      </c>
      <c r="G43" s="661">
        <f t="shared" si="31"/>
        <v>851.38</v>
      </c>
      <c r="H43" s="759">
        <f t="shared" si="31"/>
        <v>831</v>
      </c>
      <c r="I43" s="661">
        <f t="shared" si="31"/>
        <v>831</v>
      </c>
      <c r="J43" s="661">
        <f t="shared" si="31"/>
        <v>845</v>
      </c>
      <c r="K43" s="661">
        <f t="shared" si="31"/>
        <v>900</v>
      </c>
      <c r="L43" s="330">
        <f t="shared" si="31"/>
        <v>920</v>
      </c>
    </row>
    <row r="44" spans="1:12">
      <c r="A44" s="341">
        <v>223001</v>
      </c>
      <c r="B44" s="301" t="s">
        <v>15</v>
      </c>
      <c r="C44" s="290">
        <f>D44/$C$78</f>
        <v>3983.2702648874724</v>
      </c>
      <c r="D44" s="315">
        <v>120000</v>
      </c>
      <c r="E44" s="651">
        <v>4189.82</v>
      </c>
      <c r="F44" s="659">
        <f>29.88+73.92+222+318</f>
        <v>643.79999999999995</v>
      </c>
      <c r="G44" s="659">
        <v>851.38</v>
      </c>
      <c r="H44" s="757">
        <v>831</v>
      </c>
      <c r="I44" s="659">
        <v>831</v>
      </c>
      <c r="J44" s="659">
        <v>845</v>
      </c>
      <c r="K44" s="659">
        <v>900</v>
      </c>
      <c r="L44" s="328">
        <v>920</v>
      </c>
    </row>
    <row r="45" spans="1:12">
      <c r="A45" s="341"/>
      <c r="B45" s="301"/>
      <c r="C45" s="290"/>
      <c r="D45" s="315"/>
      <c r="E45" s="651"/>
      <c r="F45" s="659"/>
      <c r="G45" s="659"/>
      <c r="H45" s="757"/>
      <c r="I45" s="659"/>
      <c r="J45" s="659"/>
      <c r="K45" s="659"/>
      <c r="L45" s="328"/>
    </row>
    <row r="46" spans="1:12" s="3" customFormat="1">
      <c r="A46" s="339">
        <v>240</v>
      </c>
      <c r="B46" s="299" t="s">
        <v>103</v>
      </c>
      <c r="C46" s="291">
        <f t="shared" ref="C46:L46" si="32">SUM(C47)</f>
        <v>531.10270198499632</v>
      </c>
      <c r="D46" s="312">
        <f t="shared" si="32"/>
        <v>16000</v>
      </c>
      <c r="E46" s="382">
        <f t="shared" si="32"/>
        <v>119.73</v>
      </c>
      <c r="F46" s="660">
        <f t="shared" si="32"/>
        <v>57.18</v>
      </c>
      <c r="G46" s="660">
        <f t="shared" si="32"/>
        <v>5.54</v>
      </c>
      <c r="H46" s="758">
        <f t="shared" si="32"/>
        <v>5</v>
      </c>
      <c r="I46" s="660">
        <f t="shared" si="32"/>
        <v>5</v>
      </c>
      <c r="J46" s="660">
        <f t="shared" si="32"/>
        <v>10</v>
      </c>
      <c r="K46" s="660">
        <f t="shared" si="32"/>
        <v>15</v>
      </c>
      <c r="L46" s="329">
        <f t="shared" si="32"/>
        <v>15</v>
      </c>
    </row>
    <row r="47" spans="1:12" s="2" customFormat="1">
      <c r="A47" s="340">
        <v>242</v>
      </c>
      <c r="B47" s="300" t="s">
        <v>97</v>
      </c>
      <c r="C47" s="292">
        <f>D47/$C$78</f>
        <v>531.10270198499632</v>
      </c>
      <c r="D47" s="313">
        <v>16000</v>
      </c>
      <c r="E47" s="383">
        <v>119.73</v>
      </c>
      <c r="F47" s="661">
        <v>57.18</v>
      </c>
      <c r="G47" s="661">
        <v>5.54</v>
      </c>
      <c r="H47" s="759">
        <v>5</v>
      </c>
      <c r="I47" s="661">
        <v>5</v>
      </c>
      <c r="J47" s="661">
        <v>10</v>
      </c>
      <c r="K47" s="661">
        <v>15</v>
      </c>
      <c r="L47" s="330">
        <v>15</v>
      </c>
    </row>
    <row r="48" spans="1:12" s="2" customFormat="1">
      <c r="A48" s="342"/>
      <c r="B48" s="304"/>
      <c r="C48" s="294"/>
      <c r="D48" s="317"/>
      <c r="E48" s="652"/>
      <c r="F48" s="664"/>
      <c r="G48" s="664"/>
      <c r="H48" s="762"/>
      <c r="I48" s="664"/>
      <c r="J48" s="664"/>
      <c r="K48" s="664"/>
      <c r="L48" s="332"/>
    </row>
    <row r="49" spans="1:12" s="3" customFormat="1">
      <c r="A49" s="339">
        <v>290</v>
      </c>
      <c r="B49" s="299" t="s">
        <v>98</v>
      </c>
      <c r="C49" s="291">
        <f t="shared" ref="C49:L50" si="33">SUM(C50)</f>
        <v>331.93918874062268</v>
      </c>
      <c r="D49" s="312">
        <f t="shared" si="33"/>
        <v>10000</v>
      </c>
      <c r="E49" s="382">
        <f t="shared" si="33"/>
        <v>6098.93</v>
      </c>
      <c r="F49" s="660">
        <f t="shared" si="33"/>
        <v>1029.25</v>
      </c>
      <c r="G49" s="660">
        <f t="shared" si="33"/>
        <v>1706.84</v>
      </c>
      <c r="H49" s="758">
        <f t="shared" si="33"/>
        <v>2955.6</v>
      </c>
      <c r="I49" s="660">
        <f t="shared" si="33"/>
        <v>2956</v>
      </c>
      <c r="J49" s="660">
        <f t="shared" si="33"/>
        <v>2987.5</v>
      </c>
      <c r="K49" s="660">
        <f t="shared" si="33"/>
        <v>3011.1</v>
      </c>
      <c r="L49" s="329">
        <f t="shared" si="33"/>
        <v>3011.1</v>
      </c>
    </row>
    <row r="50" spans="1:12" s="2" customFormat="1">
      <c r="A50" s="340">
        <v>292</v>
      </c>
      <c r="B50" s="300" t="s">
        <v>99</v>
      </c>
      <c r="C50" s="292">
        <f t="shared" si="33"/>
        <v>331.93918874062268</v>
      </c>
      <c r="D50" s="313">
        <f t="shared" si="33"/>
        <v>10000</v>
      </c>
      <c r="E50" s="383">
        <f>SUM(E51:E52)</f>
        <v>6098.93</v>
      </c>
      <c r="F50" s="661">
        <f t="shared" ref="F50:G50" si="34">SUM(F51:F52)</f>
        <v>1029.25</v>
      </c>
      <c r="G50" s="661">
        <f t="shared" si="34"/>
        <v>1706.84</v>
      </c>
      <c r="H50" s="759">
        <f t="shared" ref="H50:K50" si="35">SUM(H51:H52)</f>
        <v>2955.6</v>
      </c>
      <c r="I50" s="661">
        <f t="shared" ref="I50" si="36">SUM(I51:I52)</f>
        <v>2956</v>
      </c>
      <c r="J50" s="661">
        <f t="shared" si="35"/>
        <v>2987.5</v>
      </c>
      <c r="K50" s="661">
        <f t="shared" si="35"/>
        <v>3011.1</v>
      </c>
      <c r="L50" s="330">
        <f t="shared" ref="L50" si="37">SUM(L51:L52)</f>
        <v>3011.1</v>
      </c>
    </row>
    <row r="51" spans="1:12">
      <c r="A51" s="341">
        <v>292008</v>
      </c>
      <c r="B51" s="301" t="s">
        <v>16</v>
      </c>
      <c r="C51" s="290">
        <f>D51/$C$78</f>
        <v>331.93918874062268</v>
      </c>
      <c r="D51" s="315">
        <v>10000</v>
      </c>
      <c r="E51" s="651">
        <v>98.93</v>
      </c>
      <c r="F51" s="659">
        <v>69.599999999999994</v>
      </c>
      <c r="G51" s="659">
        <v>65.28</v>
      </c>
      <c r="H51" s="757">
        <v>55.6</v>
      </c>
      <c r="I51" s="659">
        <v>56</v>
      </c>
      <c r="J51" s="659">
        <v>57.5</v>
      </c>
      <c r="K51" s="659">
        <v>61.1</v>
      </c>
      <c r="L51" s="328">
        <v>61.1</v>
      </c>
    </row>
    <row r="52" spans="1:12">
      <c r="A52" s="341">
        <v>292019</v>
      </c>
      <c r="B52" s="302" t="s">
        <v>245</v>
      </c>
      <c r="C52" s="290">
        <f>D52/$C$78</f>
        <v>331.93918874062268</v>
      </c>
      <c r="D52" s="315">
        <v>10000</v>
      </c>
      <c r="E52" s="651">
        <v>6000</v>
      </c>
      <c r="F52" s="659">
        <v>959.65</v>
      </c>
      <c r="G52" s="659">
        <v>1641.56</v>
      </c>
      <c r="H52" s="757">
        <v>2900</v>
      </c>
      <c r="I52" s="659">
        <v>2900</v>
      </c>
      <c r="J52" s="659">
        <v>2930</v>
      </c>
      <c r="K52" s="659">
        <v>2950</v>
      </c>
      <c r="L52" s="328">
        <v>2950</v>
      </c>
    </row>
    <row r="53" spans="1:12">
      <c r="A53" s="341"/>
      <c r="B53" s="301"/>
      <c r="C53" s="290"/>
      <c r="D53" s="315"/>
      <c r="E53" s="651"/>
      <c r="F53" s="659"/>
      <c r="G53" s="659"/>
      <c r="H53" s="757"/>
      <c r="I53" s="659"/>
      <c r="J53" s="659"/>
      <c r="K53" s="659"/>
      <c r="L53" s="328"/>
    </row>
    <row r="54" spans="1:12" s="3" customFormat="1">
      <c r="A54" s="338">
        <v>300</v>
      </c>
      <c r="B54" s="303" t="s">
        <v>105</v>
      </c>
      <c r="C54" s="293">
        <f t="shared" ref="C54:L55" si="38">SUM(C55)</f>
        <v>298.74526986656042</v>
      </c>
      <c r="D54" s="316">
        <f t="shared" si="38"/>
        <v>9000</v>
      </c>
      <c r="E54" s="384">
        <f t="shared" si="38"/>
        <v>26760.870000000003</v>
      </c>
      <c r="F54" s="662">
        <f t="shared" si="38"/>
        <v>26251.13</v>
      </c>
      <c r="G54" s="662">
        <f t="shared" si="38"/>
        <v>11737.34</v>
      </c>
      <c r="H54" s="760">
        <f t="shared" si="38"/>
        <v>7824.3</v>
      </c>
      <c r="I54" s="662">
        <f t="shared" si="38"/>
        <v>15049.3</v>
      </c>
      <c r="J54" s="662">
        <f t="shared" si="38"/>
        <v>10882.2</v>
      </c>
      <c r="K54" s="662">
        <f t="shared" si="38"/>
        <v>10630.7</v>
      </c>
      <c r="L54" s="331">
        <f t="shared" si="38"/>
        <v>10628.7</v>
      </c>
    </row>
    <row r="55" spans="1:12" s="3" customFormat="1">
      <c r="A55" s="339">
        <v>310</v>
      </c>
      <c r="B55" s="299" t="s">
        <v>100</v>
      </c>
      <c r="C55" s="291">
        <f t="shared" si="38"/>
        <v>298.74526986656042</v>
      </c>
      <c r="D55" s="312">
        <f t="shared" si="38"/>
        <v>9000</v>
      </c>
      <c r="E55" s="382">
        <f t="shared" si="38"/>
        <v>26760.870000000003</v>
      </c>
      <c r="F55" s="660">
        <f t="shared" si="38"/>
        <v>26251.13</v>
      </c>
      <c r="G55" s="660">
        <f t="shared" si="38"/>
        <v>11737.34</v>
      </c>
      <c r="H55" s="758">
        <f t="shared" si="38"/>
        <v>7824.3</v>
      </c>
      <c r="I55" s="660">
        <f t="shared" si="38"/>
        <v>15049.3</v>
      </c>
      <c r="J55" s="660">
        <f t="shared" si="38"/>
        <v>10882.2</v>
      </c>
      <c r="K55" s="660">
        <f t="shared" si="38"/>
        <v>10630.7</v>
      </c>
      <c r="L55" s="329">
        <f t="shared" si="38"/>
        <v>10628.7</v>
      </c>
    </row>
    <row r="56" spans="1:12" s="2" customFormat="1">
      <c r="A56" s="340">
        <v>312</v>
      </c>
      <c r="B56" s="300" t="s">
        <v>101</v>
      </c>
      <c r="C56" s="292">
        <f t="shared" ref="C56:D56" si="39">SUM(C57:C59)</f>
        <v>298.74526986656042</v>
      </c>
      <c r="D56" s="313">
        <f t="shared" si="39"/>
        <v>9000</v>
      </c>
      <c r="E56" s="383">
        <f t="shared" ref="E56:K56" si="40">SUM(E57:E63)</f>
        <v>26760.870000000003</v>
      </c>
      <c r="F56" s="661">
        <f t="shared" si="40"/>
        <v>26251.13</v>
      </c>
      <c r="G56" s="661">
        <f t="shared" ref="G56" si="41">SUM(G57:G63)</f>
        <v>11737.34</v>
      </c>
      <c r="H56" s="759">
        <f t="shared" si="40"/>
        <v>7824.3</v>
      </c>
      <c r="I56" s="661">
        <f t="shared" ref="I56" si="42">SUM(I57:I63)</f>
        <v>15049.3</v>
      </c>
      <c r="J56" s="661">
        <f t="shared" si="40"/>
        <v>10882.2</v>
      </c>
      <c r="K56" s="661">
        <f t="shared" si="40"/>
        <v>10630.7</v>
      </c>
      <c r="L56" s="330">
        <f t="shared" ref="L56" si="43">SUM(L57:L63)</f>
        <v>10628.7</v>
      </c>
    </row>
    <row r="57" spans="1:12">
      <c r="A57" s="341">
        <v>312001</v>
      </c>
      <c r="B57" s="301" t="s">
        <v>17</v>
      </c>
      <c r="C57" s="290">
        <f>D57/$C$78</f>
        <v>33.19391887406227</v>
      </c>
      <c r="D57" s="315">
        <v>1000</v>
      </c>
      <c r="E57" s="651">
        <v>35.75</v>
      </c>
      <c r="F57" s="659">
        <v>34.4</v>
      </c>
      <c r="G57" s="659">
        <v>34.299999999999997</v>
      </c>
      <c r="H57" s="757">
        <v>34.299999999999997</v>
      </c>
      <c r="I57" s="659">
        <v>34.299999999999997</v>
      </c>
      <c r="J57" s="659">
        <v>34.200000000000003</v>
      </c>
      <c r="K57" s="659">
        <v>34.200000000000003</v>
      </c>
      <c r="L57" s="328">
        <v>34.200000000000003</v>
      </c>
    </row>
    <row r="58" spans="1:12">
      <c r="A58" s="341"/>
      <c r="B58" s="301" t="s">
        <v>18</v>
      </c>
      <c r="C58" s="290">
        <f>D58/$C$78</f>
        <v>199.16351324437363</v>
      </c>
      <c r="D58" s="315">
        <v>6000</v>
      </c>
      <c r="E58" s="651">
        <v>219.78</v>
      </c>
      <c r="F58" s="659">
        <v>219.12</v>
      </c>
      <c r="G58" s="659">
        <v>218.46</v>
      </c>
      <c r="H58" s="757">
        <v>219</v>
      </c>
      <c r="I58" s="659">
        <v>219</v>
      </c>
      <c r="J58" s="659">
        <v>219</v>
      </c>
      <c r="K58" s="659">
        <v>218.5</v>
      </c>
      <c r="L58" s="328">
        <v>218.5</v>
      </c>
    </row>
    <row r="59" spans="1:12">
      <c r="A59" s="341" t="s">
        <v>0</v>
      </c>
      <c r="B59" s="301" t="s">
        <v>19</v>
      </c>
      <c r="C59" s="290">
        <f>D59/$C$78</f>
        <v>66.387837748124539</v>
      </c>
      <c r="D59" s="315">
        <v>2000</v>
      </c>
      <c r="E59" s="653">
        <v>76.12</v>
      </c>
      <c r="F59" s="659">
        <v>75.709999999999994</v>
      </c>
      <c r="G59" s="659">
        <v>71.58</v>
      </c>
      <c r="H59" s="757">
        <v>71</v>
      </c>
      <c r="I59" s="659">
        <v>71</v>
      </c>
      <c r="J59" s="659">
        <v>69</v>
      </c>
      <c r="K59" s="659">
        <v>68</v>
      </c>
      <c r="L59" s="328">
        <v>68</v>
      </c>
    </row>
    <row r="60" spans="1:12">
      <c r="A60" s="369"/>
      <c r="B60" s="373" t="s">
        <v>296</v>
      </c>
      <c r="C60" s="370"/>
      <c r="D60" s="371"/>
      <c r="E60" s="654">
        <v>13759.86</v>
      </c>
      <c r="F60" s="665">
        <f>2082+617.52+20749.3+4000-1526.92</f>
        <v>25921.9</v>
      </c>
      <c r="G60" s="665">
        <v>11413</v>
      </c>
      <c r="H60" s="763">
        <v>7500</v>
      </c>
      <c r="I60" s="665">
        <v>14725</v>
      </c>
      <c r="J60" s="665">
        <v>10560</v>
      </c>
      <c r="K60" s="665">
        <v>10310</v>
      </c>
      <c r="L60" s="372">
        <v>10308</v>
      </c>
    </row>
    <row r="61" spans="1:12">
      <c r="A61" s="369"/>
      <c r="B61" s="373" t="s">
        <v>293</v>
      </c>
      <c r="C61" s="370"/>
      <c r="D61" s="371"/>
      <c r="E61" s="654">
        <v>9750</v>
      </c>
      <c r="F61" s="665">
        <v>0</v>
      </c>
      <c r="G61" s="665">
        <v>0</v>
      </c>
      <c r="H61" s="763">
        <v>0</v>
      </c>
      <c r="I61" s="665">
        <v>0</v>
      </c>
      <c r="J61" s="665">
        <v>0</v>
      </c>
      <c r="K61" s="665">
        <v>0</v>
      </c>
      <c r="L61" s="372">
        <v>0</v>
      </c>
    </row>
    <row r="62" spans="1:12">
      <c r="A62" s="369"/>
      <c r="B62" s="373" t="s">
        <v>294</v>
      </c>
      <c r="C62" s="370"/>
      <c r="D62" s="371"/>
      <c r="E62" s="654">
        <v>87.96</v>
      </c>
      <c r="F62" s="665">
        <v>0</v>
      </c>
      <c r="G62" s="665">
        <v>0</v>
      </c>
      <c r="H62" s="763">
        <v>0</v>
      </c>
      <c r="I62" s="665">
        <v>0</v>
      </c>
      <c r="J62" s="665">
        <v>0</v>
      </c>
      <c r="K62" s="665">
        <v>0</v>
      </c>
      <c r="L62" s="372">
        <v>0</v>
      </c>
    </row>
    <row r="63" spans="1:12">
      <c r="A63" s="369"/>
      <c r="B63" s="373" t="s">
        <v>295</v>
      </c>
      <c r="C63" s="370"/>
      <c r="D63" s="371"/>
      <c r="E63" s="654">
        <v>2831.4</v>
      </c>
      <c r="F63" s="665">
        <v>0</v>
      </c>
      <c r="G63" s="665">
        <v>0</v>
      </c>
      <c r="H63" s="763">
        <v>0</v>
      </c>
      <c r="I63" s="665">
        <v>0</v>
      </c>
      <c r="J63" s="665">
        <v>0</v>
      </c>
      <c r="K63" s="665">
        <v>0</v>
      </c>
      <c r="L63" s="372">
        <v>0</v>
      </c>
    </row>
    <row r="64" spans="1:12">
      <c r="A64" s="343" t="s">
        <v>20</v>
      </c>
      <c r="B64" s="305"/>
      <c r="C64" s="295">
        <f>D64/$C$78</f>
        <v>189271.72541990306</v>
      </c>
      <c r="D64" s="318">
        <f>SUM(D7,D30,D54)</f>
        <v>5702000</v>
      </c>
      <c r="E64" s="386">
        <f t="shared" ref="E64" si="44">SUM(E7,E30,E54)</f>
        <v>204003.54999999996</v>
      </c>
      <c r="F64" s="666">
        <f t="shared" ref="F64:L64" si="45">SUM(F7,F30,F54)</f>
        <v>208515.12</v>
      </c>
      <c r="G64" s="666">
        <f>SUM(G7,G30,G54)</f>
        <v>200073.47999999998</v>
      </c>
      <c r="H64" s="764">
        <f t="shared" si="45"/>
        <v>193714.24</v>
      </c>
      <c r="I64" s="666">
        <f t="shared" si="45"/>
        <v>201686.31</v>
      </c>
      <c r="J64" s="666">
        <f t="shared" si="45"/>
        <v>196564.86999999997</v>
      </c>
      <c r="K64" s="666">
        <f t="shared" si="45"/>
        <v>197677.37</v>
      </c>
      <c r="L64" s="365">
        <f t="shared" si="45"/>
        <v>198458.82000000004</v>
      </c>
    </row>
    <row r="65" spans="1:12">
      <c r="A65" s="344" t="s">
        <v>0</v>
      </c>
      <c r="B65" s="283" t="s">
        <v>21</v>
      </c>
      <c r="C65" s="296" t="s">
        <v>0</v>
      </c>
      <c r="D65" s="319" t="s">
        <v>2</v>
      </c>
      <c r="E65" s="387" t="s">
        <v>0</v>
      </c>
      <c r="F65" s="667" t="s">
        <v>0</v>
      </c>
      <c r="G65" s="667" t="s">
        <v>0</v>
      </c>
      <c r="H65" s="765" t="s">
        <v>0</v>
      </c>
      <c r="I65" s="667" t="s">
        <v>0</v>
      </c>
      <c r="J65" s="667" t="s">
        <v>0</v>
      </c>
      <c r="K65" s="667" t="s">
        <v>0</v>
      </c>
      <c r="L65" s="333" t="s">
        <v>0</v>
      </c>
    </row>
    <row r="66" spans="1:12" s="1" customFormat="1">
      <c r="A66" s="345"/>
      <c r="B66" s="284"/>
      <c r="C66" s="297" t="s">
        <v>0</v>
      </c>
      <c r="D66" s="320"/>
      <c r="E66" s="655" t="s">
        <v>0</v>
      </c>
      <c r="F66" s="659" t="s">
        <v>0</v>
      </c>
      <c r="G66" s="659" t="s">
        <v>0</v>
      </c>
      <c r="H66" s="757" t="s">
        <v>0</v>
      </c>
      <c r="I66" s="659" t="s">
        <v>0</v>
      </c>
      <c r="J66" s="659" t="s">
        <v>0</v>
      </c>
      <c r="K66" s="659" t="s">
        <v>0</v>
      </c>
      <c r="L66" s="328" t="s">
        <v>0</v>
      </c>
    </row>
    <row r="67" spans="1:12">
      <c r="A67" s="343" t="s">
        <v>22</v>
      </c>
      <c r="B67" s="305"/>
      <c r="C67" s="295">
        <f>D67/$C$78</f>
        <v>3319.3918874062269</v>
      </c>
      <c r="D67" s="321">
        <f t="shared" ref="D67:K67" si="46">D69</f>
        <v>100000</v>
      </c>
      <c r="E67" s="388">
        <f t="shared" si="46"/>
        <v>0</v>
      </c>
      <c r="F67" s="668">
        <f t="shared" si="46"/>
        <v>152935.49</v>
      </c>
      <c r="G67" s="668">
        <f t="shared" si="46"/>
        <v>40900</v>
      </c>
      <c r="H67" s="766">
        <f t="shared" si="46"/>
        <v>0</v>
      </c>
      <c r="I67" s="668">
        <f t="shared" ref="I67" si="47">I69</f>
        <v>0</v>
      </c>
      <c r="J67" s="668">
        <f t="shared" si="46"/>
        <v>0</v>
      </c>
      <c r="K67" s="668">
        <f t="shared" si="46"/>
        <v>0</v>
      </c>
      <c r="L67" s="334">
        <f t="shared" ref="L67" si="48">L69</f>
        <v>0</v>
      </c>
    </row>
    <row r="68" spans="1:12">
      <c r="A68" s="344"/>
      <c r="B68" s="306"/>
      <c r="C68" s="296" t="s">
        <v>0</v>
      </c>
      <c r="D68" s="322"/>
      <c r="E68" s="387" t="s">
        <v>0</v>
      </c>
      <c r="F68" s="667" t="s">
        <v>0</v>
      </c>
      <c r="G68" s="667" t="s">
        <v>0</v>
      </c>
      <c r="H68" s="765" t="s">
        <v>0</v>
      </c>
      <c r="I68" s="667" t="s">
        <v>0</v>
      </c>
      <c r="J68" s="667" t="s">
        <v>0</v>
      </c>
      <c r="K68" s="667" t="s">
        <v>0</v>
      </c>
      <c r="L68" s="333" t="s">
        <v>0</v>
      </c>
    </row>
    <row r="69" spans="1:12">
      <c r="A69" s="340"/>
      <c r="B69" s="300" t="s">
        <v>246</v>
      </c>
      <c r="C69" s="292">
        <f t="shared" ref="C69:L69" si="49">C70</f>
        <v>3319.3918874062269</v>
      </c>
      <c r="D69" s="313">
        <f t="shared" si="49"/>
        <v>100000</v>
      </c>
      <c r="E69" s="383">
        <f>SUM(E70:E72)</f>
        <v>0</v>
      </c>
      <c r="F69" s="661">
        <f>SUM(F70:F72)</f>
        <v>152935.49</v>
      </c>
      <c r="G69" s="661">
        <f>SUM(G70:G72)</f>
        <v>40900</v>
      </c>
      <c r="H69" s="759">
        <f t="shared" si="49"/>
        <v>0</v>
      </c>
      <c r="I69" s="661">
        <f t="shared" si="49"/>
        <v>0</v>
      </c>
      <c r="J69" s="661">
        <f t="shared" si="49"/>
        <v>0</v>
      </c>
      <c r="K69" s="661">
        <f t="shared" si="49"/>
        <v>0</v>
      </c>
      <c r="L69" s="330">
        <f t="shared" si="49"/>
        <v>0</v>
      </c>
    </row>
    <row r="70" spans="1:12">
      <c r="A70" s="346">
        <v>233001</v>
      </c>
      <c r="B70" s="284" t="s">
        <v>247</v>
      </c>
      <c r="C70" s="298">
        <f>D70/30.126</f>
        <v>3319.3918874062269</v>
      </c>
      <c r="D70" s="323">
        <v>100000</v>
      </c>
      <c r="E70" s="389">
        <v>0</v>
      </c>
      <c r="F70" s="669">
        <v>4726.1499999999996</v>
      </c>
      <c r="G70" s="669">
        <v>40900</v>
      </c>
      <c r="H70" s="767">
        <v>0</v>
      </c>
      <c r="I70" s="669">
        <v>0</v>
      </c>
      <c r="J70" s="669">
        <v>0</v>
      </c>
      <c r="K70" s="669">
        <v>0</v>
      </c>
      <c r="L70" s="335">
        <v>0</v>
      </c>
    </row>
    <row r="71" spans="1:12">
      <c r="A71" s="346">
        <v>322001</v>
      </c>
      <c r="B71" s="284" t="s">
        <v>300</v>
      </c>
      <c r="C71" s="298"/>
      <c r="D71" s="323"/>
      <c r="E71" s="389">
        <v>0</v>
      </c>
      <c r="F71" s="669">
        <f>111157+37052.34</f>
        <v>148209.34</v>
      </c>
      <c r="G71" s="669">
        <v>0</v>
      </c>
      <c r="H71" s="767">
        <v>0</v>
      </c>
      <c r="I71" s="669">
        <v>0</v>
      </c>
      <c r="J71" s="669">
        <v>0</v>
      </c>
      <c r="K71" s="669">
        <v>0</v>
      </c>
      <c r="L71" s="335">
        <v>0</v>
      </c>
    </row>
    <row r="72" spans="1:12">
      <c r="A72" s="346">
        <v>322008</v>
      </c>
      <c r="B72" s="284" t="s">
        <v>301</v>
      </c>
      <c r="C72" s="298"/>
      <c r="D72" s="323"/>
      <c r="E72" s="389">
        <v>0</v>
      </c>
      <c r="F72" s="669">
        <v>0</v>
      </c>
      <c r="G72" s="669">
        <v>0</v>
      </c>
      <c r="H72" s="766">
        <v>0</v>
      </c>
      <c r="I72" s="668">
        <v>0</v>
      </c>
      <c r="J72" s="669">
        <v>0</v>
      </c>
      <c r="K72" s="669">
        <v>0</v>
      </c>
      <c r="L72" s="335">
        <v>0</v>
      </c>
    </row>
    <row r="73" spans="1:12" s="1" customFormat="1">
      <c r="A73" s="345"/>
      <c r="B73" s="284"/>
      <c r="C73" s="290" t="s">
        <v>0</v>
      </c>
      <c r="D73" s="320"/>
      <c r="E73" s="651" t="s">
        <v>0</v>
      </c>
      <c r="F73" s="659" t="s">
        <v>0</v>
      </c>
      <c r="G73" s="659" t="s">
        <v>0</v>
      </c>
      <c r="H73" s="757" t="s">
        <v>0</v>
      </c>
      <c r="I73" s="659" t="s">
        <v>0</v>
      </c>
      <c r="J73" s="659" t="s">
        <v>0</v>
      </c>
      <c r="K73" s="659" t="s">
        <v>0</v>
      </c>
      <c r="L73" s="328" t="s">
        <v>0</v>
      </c>
    </row>
    <row r="74" spans="1:12">
      <c r="A74" s="343" t="s">
        <v>23</v>
      </c>
      <c r="B74" s="305"/>
      <c r="C74" s="295" t="e">
        <f t="shared" ref="C74:L74" si="50">C75</f>
        <v>#REF!</v>
      </c>
      <c r="D74" s="321">
        <f t="shared" si="50"/>
        <v>500000</v>
      </c>
      <c r="E74" s="388">
        <f t="shared" si="50"/>
        <v>223637.93</v>
      </c>
      <c r="F74" s="668">
        <f t="shared" si="50"/>
        <v>10000</v>
      </c>
      <c r="G74" s="668">
        <f t="shared" si="50"/>
        <v>9320</v>
      </c>
      <c r="H74" s="766">
        <f t="shared" si="50"/>
        <v>4500</v>
      </c>
      <c r="I74" s="668">
        <f t="shared" si="50"/>
        <v>7000</v>
      </c>
      <c r="J74" s="668">
        <f t="shared" si="50"/>
        <v>3140</v>
      </c>
      <c r="K74" s="668">
        <f t="shared" si="50"/>
        <v>3140</v>
      </c>
      <c r="L74" s="334">
        <f t="shared" si="50"/>
        <v>3142</v>
      </c>
    </row>
    <row r="75" spans="1:12">
      <c r="A75" s="340"/>
      <c r="B75" s="300" t="s">
        <v>23</v>
      </c>
      <c r="C75" s="292" t="e">
        <f>C76+#REF!</f>
        <v>#REF!</v>
      </c>
      <c r="D75" s="313">
        <f>SUM(D76:D78)</f>
        <v>500000</v>
      </c>
      <c r="E75" s="383">
        <f>SUM(E76:E77)</f>
        <v>223637.93</v>
      </c>
      <c r="F75" s="661">
        <f>SUM(F76:F77)</f>
        <v>10000</v>
      </c>
      <c r="G75" s="661">
        <f>SUM(G76:G77)</f>
        <v>9320</v>
      </c>
      <c r="H75" s="759">
        <f t="shared" ref="H75:K75" si="51">SUM(H76:H77)</f>
        <v>4500</v>
      </c>
      <c r="I75" s="661">
        <f t="shared" ref="I75" si="52">SUM(I76:I77)</f>
        <v>7000</v>
      </c>
      <c r="J75" s="661">
        <f t="shared" si="51"/>
        <v>3140</v>
      </c>
      <c r="K75" s="661">
        <f t="shared" si="51"/>
        <v>3140</v>
      </c>
      <c r="L75" s="330">
        <f t="shared" ref="L75" si="53">SUM(L76:L77)</f>
        <v>3142</v>
      </c>
    </row>
    <row r="76" spans="1:12" ht="18.399999999999999" customHeight="1">
      <c r="A76" s="346">
        <v>454001</v>
      </c>
      <c r="B76" s="284" t="s">
        <v>248</v>
      </c>
      <c r="C76" s="298">
        <f>D76/30.126</f>
        <v>16596.959437031135</v>
      </c>
      <c r="D76" s="323">
        <v>500000</v>
      </c>
      <c r="E76" s="389">
        <v>35288</v>
      </c>
      <c r="F76" s="669">
        <v>0</v>
      </c>
      <c r="G76" s="669">
        <v>9320</v>
      </c>
      <c r="H76" s="767">
        <v>4500</v>
      </c>
      <c r="I76" s="669">
        <v>7000</v>
      </c>
      <c r="J76" s="669">
        <v>3140</v>
      </c>
      <c r="K76" s="669">
        <v>3140</v>
      </c>
      <c r="L76" s="335">
        <v>3142</v>
      </c>
    </row>
    <row r="77" spans="1:12">
      <c r="A77" s="347">
        <v>513002</v>
      </c>
      <c r="B77" s="285" t="s">
        <v>292</v>
      </c>
      <c r="C77" s="276"/>
      <c r="D77" s="180"/>
      <c r="E77" s="324">
        <v>188349.93</v>
      </c>
      <c r="F77" s="670">
        <v>10000</v>
      </c>
      <c r="G77" s="670">
        <v>0</v>
      </c>
      <c r="H77" s="768">
        <v>0</v>
      </c>
      <c r="I77" s="670">
        <v>0</v>
      </c>
      <c r="J77" s="670">
        <v>0</v>
      </c>
      <c r="K77" s="670">
        <v>0</v>
      </c>
      <c r="L77" s="277">
        <v>0</v>
      </c>
    </row>
    <row r="78" spans="1:12">
      <c r="A78" s="347"/>
      <c r="B78" s="285" t="s">
        <v>0</v>
      </c>
      <c r="C78" s="278">
        <v>30.126000000000001</v>
      </c>
      <c r="D78" s="180"/>
      <c r="E78" s="324"/>
      <c r="F78" s="670"/>
      <c r="G78" s="670"/>
      <c r="H78" s="768"/>
      <c r="I78" s="670"/>
      <c r="J78" s="670"/>
      <c r="K78" s="670"/>
      <c r="L78" s="277"/>
    </row>
    <row r="79" spans="1:12">
      <c r="A79" s="347"/>
      <c r="B79" s="285"/>
      <c r="C79" s="276"/>
      <c r="D79" s="180"/>
      <c r="E79" s="324"/>
      <c r="F79" s="670"/>
      <c r="G79" s="670"/>
      <c r="H79" s="768"/>
      <c r="I79" s="670"/>
      <c r="J79" s="670"/>
      <c r="K79" s="670"/>
      <c r="L79" s="277"/>
    </row>
    <row r="80" spans="1:12">
      <c r="A80" s="347"/>
      <c r="B80" s="285"/>
      <c r="C80" s="276"/>
      <c r="D80" s="180"/>
      <c r="E80" s="324"/>
      <c r="F80" s="670"/>
      <c r="G80" s="670"/>
      <c r="H80" s="768"/>
      <c r="I80" s="670"/>
      <c r="J80" s="670"/>
      <c r="K80" s="670"/>
      <c r="L80" s="277"/>
    </row>
    <row r="81" spans="1:12">
      <c r="A81" s="347"/>
      <c r="B81" s="307" t="s">
        <v>249</v>
      </c>
      <c r="C81" s="276">
        <f t="shared" ref="C81:K81" si="54">C64</f>
        <v>189271.72541990306</v>
      </c>
      <c r="D81" s="182">
        <f t="shared" si="54"/>
        <v>5702000</v>
      </c>
      <c r="E81" s="324">
        <f t="shared" si="54"/>
        <v>204003.54999999996</v>
      </c>
      <c r="F81" s="670">
        <f t="shared" si="54"/>
        <v>208515.12</v>
      </c>
      <c r="G81" s="670">
        <f t="shared" si="54"/>
        <v>200073.47999999998</v>
      </c>
      <c r="H81" s="768">
        <f t="shared" si="54"/>
        <v>193714.24</v>
      </c>
      <c r="I81" s="670">
        <f t="shared" ref="I81" si="55">I64</f>
        <v>201686.31</v>
      </c>
      <c r="J81" s="670">
        <f t="shared" si="54"/>
        <v>196564.86999999997</v>
      </c>
      <c r="K81" s="670">
        <f t="shared" si="54"/>
        <v>197677.37</v>
      </c>
      <c r="L81" s="277">
        <f t="shared" ref="L81" si="56">L64</f>
        <v>198458.82000000004</v>
      </c>
    </row>
    <row r="82" spans="1:12">
      <c r="A82" s="347"/>
      <c r="B82" s="307" t="s">
        <v>22</v>
      </c>
      <c r="C82" s="276">
        <f t="shared" ref="C82:K82" si="57">C67</f>
        <v>3319.3918874062269</v>
      </c>
      <c r="D82" s="182">
        <f t="shared" si="57"/>
        <v>100000</v>
      </c>
      <c r="E82" s="324">
        <f t="shared" si="57"/>
        <v>0</v>
      </c>
      <c r="F82" s="670">
        <f t="shared" si="57"/>
        <v>152935.49</v>
      </c>
      <c r="G82" s="670">
        <f t="shared" si="57"/>
        <v>40900</v>
      </c>
      <c r="H82" s="768">
        <f t="shared" si="57"/>
        <v>0</v>
      </c>
      <c r="I82" s="670">
        <f t="shared" ref="I82" si="58">I67</f>
        <v>0</v>
      </c>
      <c r="J82" s="670">
        <f t="shared" si="57"/>
        <v>0</v>
      </c>
      <c r="K82" s="670">
        <f t="shared" si="57"/>
        <v>0</v>
      </c>
      <c r="L82" s="277">
        <f t="shared" ref="L82" si="59">L67</f>
        <v>0</v>
      </c>
    </row>
    <row r="83" spans="1:12">
      <c r="A83" s="347"/>
      <c r="B83" s="307" t="s">
        <v>23</v>
      </c>
      <c r="C83" s="276" t="e">
        <f>C74</f>
        <v>#REF!</v>
      </c>
      <c r="D83" s="182">
        <f>D74</f>
        <v>500000</v>
      </c>
      <c r="E83" s="324">
        <f>E74</f>
        <v>223637.93</v>
      </c>
      <c r="F83" s="670">
        <f>F74</f>
        <v>10000</v>
      </c>
      <c r="G83" s="670">
        <f t="shared" ref="G83" si="60">G74</f>
        <v>9320</v>
      </c>
      <c r="H83" s="768">
        <f t="shared" ref="H83:K83" si="61">H74</f>
        <v>4500</v>
      </c>
      <c r="I83" s="670">
        <f t="shared" ref="I83" si="62">I74</f>
        <v>7000</v>
      </c>
      <c r="J83" s="670">
        <f t="shared" si="61"/>
        <v>3140</v>
      </c>
      <c r="K83" s="670">
        <f t="shared" si="61"/>
        <v>3140</v>
      </c>
      <c r="L83" s="277">
        <f t="shared" ref="L83" si="63">L74</f>
        <v>3142</v>
      </c>
    </row>
    <row r="84" spans="1:12" ht="13.5" thickBot="1">
      <c r="A84" s="348"/>
      <c r="B84" s="349" t="s">
        <v>250</v>
      </c>
      <c r="C84" s="279" t="e">
        <f t="shared" ref="C84:G84" si="64">SUM(C81:C83)</f>
        <v>#REF!</v>
      </c>
      <c r="D84" s="280">
        <f t="shared" si="64"/>
        <v>6302000</v>
      </c>
      <c r="E84" s="350">
        <f t="shared" si="64"/>
        <v>427641.48</v>
      </c>
      <c r="F84" s="671">
        <f t="shared" si="64"/>
        <v>371450.61</v>
      </c>
      <c r="G84" s="671">
        <f t="shared" si="64"/>
        <v>250293.47999999998</v>
      </c>
      <c r="H84" s="769">
        <f t="shared" ref="H84:K84" si="65">SUM(H81:H83)</f>
        <v>198214.24</v>
      </c>
      <c r="I84" s="671">
        <f t="shared" ref="I84" si="66">SUM(I81:I83)</f>
        <v>208686.31</v>
      </c>
      <c r="J84" s="671">
        <f t="shared" si="65"/>
        <v>199704.86999999997</v>
      </c>
      <c r="K84" s="671">
        <f t="shared" si="65"/>
        <v>200817.37</v>
      </c>
      <c r="L84" s="281">
        <f t="shared" ref="L84" si="67">SUM(L81:L83)</f>
        <v>201600.82000000004</v>
      </c>
    </row>
  </sheetData>
  <mergeCells count="10">
    <mergeCell ref="L5:L6"/>
    <mergeCell ref="I5:I6"/>
    <mergeCell ref="J5:J6"/>
    <mergeCell ref="K5:K6"/>
    <mergeCell ref="B5:B6"/>
    <mergeCell ref="C5:D5"/>
    <mergeCell ref="E5:E6"/>
    <mergeCell ref="F5:F6"/>
    <mergeCell ref="G5:G6"/>
    <mergeCell ref="H5:H6"/>
  </mergeCells>
  <phoneticPr fontId="5" type="noConversion"/>
  <printOptions horizontalCentered="1"/>
  <pageMargins left="0.19685039370078741" right="0.19685039370078741" top="1.0629921259842521" bottom="0.82677165354330717" header="0.59055118110236227" footer="0.59055118110236227"/>
  <pageSetup paperSize="9" scale="70" orientation="landscape" useFirstPageNumber="1" r:id="rId1"/>
  <headerFooter alignWithMargins="0">
    <oddHeader xml:space="preserve">&amp;L&amp;"Arial,Tučné" </oddHeader>
    <oddFooter xml:space="preserve">&amp;L&amp;"Arial,Tučné"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P37"/>
  <sheetViews>
    <sheetView workbookViewId="0">
      <selection activeCell="K2" sqref="K2"/>
    </sheetView>
  </sheetViews>
  <sheetFormatPr defaultRowHeight="12.75"/>
  <cols>
    <col min="1" max="1" width="3.7109375" customWidth="1"/>
    <col min="6" max="6" width="11.140625" customWidth="1"/>
    <col min="7" max="7" width="0" style="80" hidden="1" customWidth="1"/>
    <col min="8" max="8" width="15.140625" style="4" hidden="1" customWidth="1"/>
    <col min="9" max="10" width="9.140625" style="80"/>
  </cols>
  <sheetData>
    <row r="2" spans="1:16" ht="18">
      <c r="A2" s="11" t="s">
        <v>291</v>
      </c>
      <c r="K2" s="1"/>
    </row>
    <row r="3" spans="1:16" ht="13.5" thickBot="1"/>
    <row r="4" spans="1:16" ht="12.75" customHeight="1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685"/>
      <c r="I4" s="366">
        <v>2010</v>
      </c>
      <c r="J4" s="366">
        <v>2011</v>
      </c>
      <c r="K4" s="26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106"/>
      <c r="I5" s="97" t="s">
        <v>0</v>
      </c>
      <c r="J5" s="97"/>
      <c r="K5" s="250"/>
      <c r="L5" s="250"/>
      <c r="M5" s="250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106" t="s">
        <v>137</v>
      </c>
      <c r="I6" s="395" t="s">
        <v>0</v>
      </c>
      <c r="J6" s="97" t="s">
        <v>0</v>
      </c>
      <c r="K6" s="250" t="s">
        <v>0</v>
      </c>
      <c r="L6" s="250" t="s">
        <v>0</v>
      </c>
      <c r="M6" s="250"/>
      <c r="N6" s="250" t="s">
        <v>0</v>
      </c>
      <c r="O6" s="250" t="s">
        <v>0</v>
      </c>
      <c r="P6" s="250" t="s">
        <v>0</v>
      </c>
    </row>
    <row r="7" spans="1:16" ht="13.5" thickBot="1">
      <c r="A7" s="16"/>
      <c r="B7" s="21"/>
      <c r="C7" s="22"/>
      <c r="D7" s="690"/>
      <c r="E7" s="691"/>
      <c r="F7" s="23"/>
      <c r="G7" s="98" t="s">
        <v>0</v>
      </c>
      <c r="H7" s="107" t="s">
        <v>0</v>
      </c>
      <c r="I7" s="98" t="s">
        <v>0</v>
      </c>
      <c r="J7" s="98" t="s">
        <v>0</v>
      </c>
      <c r="K7" s="251" t="s">
        <v>0</v>
      </c>
      <c r="L7" s="251" t="s">
        <v>0</v>
      </c>
      <c r="M7" s="251"/>
      <c r="N7" s="251" t="s">
        <v>0</v>
      </c>
      <c r="O7" s="251" t="s">
        <v>0</v>
      </c>
      <c r="P7" s="251" t="s">
        <v>0</v>
      </c>
    </row>
    <row r="8" spans="1:16" ht="15.75" thickTop="1">
      <c r="A8" s="528">
        <v>1</v>
      </c>
      <c r="B8" s="24" t="s">
        <v>112</v>
      </c>
      <c r="C8" s="25"/>
      <c r="D8" s="26"/>
      <c r="E8" s="26"/>
      <c r="F8" s="26"/>
      <c r="G8" s="105">
        <f t="shared" ref="G8:J8" si="0">SUM(G9:G11)</f>
        <v>2589.1289172143665</v>
      </c>
      <c r="H8" s="27">
        <f t="shared" si="0"/>
        <v>78000</v>
      </c>
      <c r="I8" s="105">
        <f t="shared" si="0"/>
        <v>22226.02</v>
      </c>
      <c r="J8" s="105">
        <f t="shared" si="0"/>
        <v>3624.01</v>
      </c>
      <c r="K8" s="252">
        <f t="shared" ref="K8:P8" si="1">SUM(K9:K11)</f>
        <v>3725.96</v>
      </c>
      <c r="L8" s="252">
        <f t="shared" si="1"/>
        <v>3582</v>
      </c>
      <c r="M8" s="252">
        <f t="shared" si="1"/>
        <v>3182</v>
      </c>
      <c r="N8" s="252">
        <f t="shared" si="1"/>
        <v>3642</v>
      </c>
      <c r="O8" s="252">
        <f t="shared" si="1"/>
        <v>3697</v>
      </c>
      <c r="P8" s="252">
        <f t="shared" si="1"/>
        <v>3737</v>
      </c>
    </row>
    <row r="9" spans="1:16">
      <c r="A9" s="7">
        <f t="shared" ref="A9:A33" si="2">A8+1</f>
        <v>2</v>
      </c>
      <c r="B9" s="28" t="s">
        <v>113</v>
      </c>
      <c r="C9" s="29" t="s">
        <v>114</v>
      </c>
      <c r="D9" s="30"/>
      <c r="E9" s="31"/>
      <c r="F9" s="31"/>
      <c r="G9" s="100">
        <f>SUM(G12,G17,G18,G25,G29,G30)</f>
        <v>2589.1289172143665</v>
      </c>
      <c r="H9" s="137">
        <f>SUM(H12,H17,H18,H25,H29,H30)</f>
        <v>78000</v>
      </c>
      <c r="I9" s="100">
        <f>SUM(I12,I17,I18,I25,I29,I30)</f>
        <v>22226.02</v>
      </c>
      <c r="J9" s="100">
        <f>SUM(J12,J17,J18,J25,J29,J30)</f>
        <v>3624.01</v>
      </c>
      <c r="K9" s="253">
        <f>K12+K17+K18+K25+K29+K30</f>
        <v>3725.96</v>
      </c>
      <c r="L9" s="253">
        <f t="shared" ref="K9:P9" si="3">L12+L17+L18+L25+L29+L30</f>
        <v>3582</v>
      </c>
      <c r="M9" s="253">
        <f t="shared" si="3"/>
        <v>3182</v>
      </c>
      <c r="N9" s="253">
        <f t="shared" si="3"/>
        <v>3642</v>
      </c>
      <c r="O9" s="253">
        <f t="shared" si="3"/>
        <v>3697</v>
      </c>
      <c r="P9" s="253">
        <f t="shared" si="3"/>
        <v>3737</v>
      </c>
    </row>
    <row r="10" spans="1:16">
      <c r="A10" s="7">
        <f t="shared" si="2"/>
        <v>3</v>
      </c>
      <c r="B10" s="28" t="s">
        <v>115</v>
      </c>
      <c r="C10" s="29" t="s">
        <v>116</v>
      </c>
      <c r="D10" s="30"/>
      <c r="E10" s="31"/>
      <c r="F10" s="31"/>
      <c r="G10" s="101">
        <v>0</v>
      </c>
      <c r="H10" s="140">
        <v>0</v>
      </c>
      <c r="I10" s="120">
        <v>0</v>
      </c>
      <c r="J10" s="101">
        <v>0</v>
      </c>
      <c r="K10" s="254"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</row>
    <row r="11" spans="1:16" ht="13.5" thickBot="1">
      <c r="A11" s="7">
        <f t="shared" si="2"/>
        <v>4</v>
      </c>
      <c r="B11" s="32"/>
      <c r="C11" s="33" t="s">
        <v>117</v>
      </c>
      <c r="D11" s="34"/>
      <c r="E11" s="35"/>
      <c r="F11" s="35"/>
      <c r="G11" s="102">
        <v>0</v>
      </c>
      <c r="H11" s="139">
        <v>0</v>
      </c>
      <c r="I11" s="102">
        <v>0</v>
      </c>
      <c r="J11" s="102">
        <v>0</v>
      </c>
      <c r="K11" s="255">
        <v>0</v>
      </c>
      <c r="L11" s="255">
        <v>0</v>
      </c>
      <c r="M11" s="255">
        <v>0</v>
      </c>
      <c r="N11" s="255">
        <v>0</v>
      </c>
      <c r="O11" s="255">
        <v>0</v>
      </c>
      <c r="P11" s="255">
        <v>0</v>
      </c>
    </row>
    <row r="12" spans="1:16" ht="13.5" thickTop="1">
      <c r="A12" s="7">
        <f t="shared" si="2"/>
        <v>5</v>
      </c>
      <c r="B12" s="38" t="s">
        <v>121</v>
      </c>
      <c r="C12" s="36" t="s">
        <v>120</v>
      </c>
      <c r="D12" s="37"/>
      <c r="E12" s="37"/>
      <c r="F12" s="37"/>
      <c r="G12" s="123">
        <f>G13</f>
        <v>398.32702648874726</v>
      </c>
      <c r="H12" s="124">
        <v>12000</v>
      </c>
      <c r="I12" s="123">
        <f t="shared" ref="I12:K13" si="4">I13</f>
        <v>19199.43</v>
      </c>
      <c r="J12" s="123">
        <f t="shared" si="4"/>
        <v>663.97</v>
      </c>
      <c r="K12" s="256">
        <f t="shared" si="4"/>
        <v>823.78</v>
      </c>
      <c r="L12" s="256">
        <f t="shared" ref="L12:P13" si="5">L13</f>
        <v>700</v>
      </c>
      <c r="M12" s="256">
        <f t="shared" si="5"/>
        <v>712</v>
      </c>
      <c r="N12" s="256">
        <f t="shared" si="5"/>
        <v>705</v>
      </c>
      <c r="O12" s="256">
        <f t="shared" si="5"/>
        <v>710</v>
      </c>
      <c r="P12" s="256">
        <f t="shared" si="5"/>
        <v>700</v>
      </c>
    </row>
    <row r="13" spans="1:16">
      <c r="A13" s="7">
        <f t="shared" si="2"/>
        <v>6</v>
      </c>
      <c r="B13" s="39"/>
      <c r="C13" s="8"/>
      <c r="D13" s="111" t="s">
        <v>123</v>
      </c>
      <c r="E13" s="9"/>
      <c r="F13" s="9"/>
      <c r="G13" s="103">
        <f>G14</f>
        <v>398.32702648874726</v>
      </c>
      <c r="H13" s="10">
        <v>12000</v>
      </c>
      <c r="I13" s="103">
        <f t="shared" si="4"/>
        <v>19199.43</v>
      </c>
      <c r="J13" s="103">
        <f t="shared" si="4"/>
        <v>663.97</v>
      </c>
      <c r="K13" s="258">
        <f t="shared" si="4"/>
        <v>823.78</v>
      </c>
      <c r="L13" s="258">
        <f t="shared" si="5"/>
        <v>700</v>
      </c>
      <c r="M13" s="258">
        <f t="shared" si="5"/>
        <v>712</v>
      </c>
      <c r="N13" s="258">
        <f t="shared" si="5"/>
        <v>705</v>
      </c>
      <c r="O13" s="258">
        <f t="shared" si="5"/>
        <v>710</v>
      </c>
      <c r="P13" s="258">
        <f t="shared" si="5"/>
        <v>700</v>
      </c>
    </row>
    <row r="14" spans="1:16" s="46" customFormat="1" ht="12">
      <c r="A14" s="7">
        <f t="shared" si="2"/>
        <v>7</v>
      </c>
      <c r="B14" s="42"/>
      <c r="C14" s="112" t="s">
        <v>118</v>
      </c>
      <c r="D14" s="113" t="s">
        <v>119</v>
      </c>
      <c r="E14" s="113"/>
      <c r="F14" s="113"/>
      <c r="G14" s="114">
        <f>G16</f>
        <v>398.32702648874726</v>
      </c>
      <c r="H14" s="115">
        <v>12000</v>
      </c>
      <c r="I14" s="114">
        <f>SUM(I15:I16)</f>
        <v>19199.43</v>
      </c>
      <c r="J14" s="114">
        <f t="shared" ref="J14:O14" si="6">SUM(J15:J16)</f>
        <v>663.97</v>
      </c>
      <c r="K14" s="114">
        <f t="shared" si="6"/>
        <v>823.78</v>
      </c>
      <c r="L14" s="114">
        <f t="shared" si="6"/>
        <v>700</v>
      </c>
      <c r="M14" s="114">
        <f t="shared" ref="M14" si="7">SUM(M15:M16)</f>
        <v>712</v>
      </c>
      <c r="N14" s="114">
        <f t="shared" si="6"/>
        <v>705</v>
      </c>
      <c r="O14" s="114">
        <f t="shared" si="6"/>
        <v>710</v>
      </c>
      <c r="P14" s="114">
        <f t="shared" ref="P14" si="8">SUM(P15:P16)</f>
        <v>700</v>
      </c>
    </row>
    <row r="15" spans="1:16" s="46" customFormat="1" ht="12">
      <c r="A15" s="7">
        <f t="shared" si="2"/>
        <v>8</v>
      </c>
      <c r="B15" s="42"/>
      <c r="C15" s="396" t="s">
        <v>302</v>
      </c>
      <c r="D15" s="698" t="s">
        <v>303</v>
      </c>
      <c r="E15" s="699"/>
      <c r="F15" s="700"/>
      <c r="G15" s="186"/>
      <c r="H15" s="187"/>
      <c r="I15" s="243">
        <v>17367.11</v>
      </c>
      <c r="J15" s="243">
        <v>0</v>
      </c>
      <c r="K15" s="274">
        <v>0</v>
      </c>
      <c r="L15" s="274">
        <v>0</v>
      </c>
      <c r="M15" s="274">
        <v>0</v>
      </c>
      <c r="N15" s="274">
        <v>0</v>
      </c>
      <c r="O15" s="274">
        <v>0</v>
      </c>
      <c r="P15" s="274">
        <v>0</v>
      </c>
    </row>
    <row r="16" spans="1:16">
      <c r="A16" s="7">
        <f t="shared" si="2"/>
        <v>9</v>
      </c>
      <c r="B16" s="84" t="s">
        <v>0</v>
      </c>
      <c r="C16" s="82">
        <v>633016</v>
      </c>
      <c r="D16" s="695" t="s">
        <v>41</v>
      </c>
      <c r="E16" s="696"/>
      <c r="F16" s="697"/>
      <c r="G16" s="87">
        <f>H16/30.126</f>
        <v>398.32702648874726</v>
      </c>
      <c r="H16" s="108">
        <v>12000</v>
      </c>
      <c r="I16" s="88">
        <v>1832.32</v>
      </c>
      <c r="J16" s="89">
        <v>663.97</v>
      </c>
      <c r="K16" s="260">
        <v>823.78</v>
      </c>
      <c r="L16" s="260">
        <v>700</v>
      </c>
      <c r="M16" s="260">
        <v>712</v>
      </c>
      <c r="N16" s="260">
        <v>705</v>
      </c>
      <c r="O16" s="260">
        <v>710</v>
      </c>
      <c r="P16" s="260">
        <v>700</v>
      </c>
    </row>
    <row r="17" spans="1:16" s="43" customFormat="1" ht="12.75" customHeight="1">
      <c r="A17" s="7">
        <f t="shared" si="2"/>
        <v>10</v>
      </c>
      <c r="B17" s="47" t="s">
        <v>122</v>
      </c>
      <c r="C17" s="48" t="s">
        <v>172</v>
      </c>
      <c r="D17" s="48"/>
      <c r="E17" s="48"/>
      <c r="F17" s="48"/>
      <c r="G17" s="104">
        <v>0</v>
      </c>
      <c r="H17" s="49">
        <v>0</v>
      </c>
      <c r="I17" s="104">
        <v>0</v>
      </c>
      <c r="J17" s="104">
        <v>0</v>
      </c>
      <c r="K17" s="261">
        <v>0</v>
      </c>
      <c r="L17" s="261">
        <v>0</v>
      </c>
      <c r="M17" s="261">
        <v>0</v>
      </c>
      <c r="N17" s="261">
        <v>0</v>
      </c>
      <c r="O17" s="261">
        <v>0</v>
      </c>
      <c r="P17" s="261">
        <v>0</v>
      </c>
    </row>
    <row r="18" spans="1:16" s="43" customFormat="1" ht="12.75" customHeight="1">
      <c r="A18" s="7">
        <f t="shared" si="2"/>
        <v>11</v>
      </c>
      <c r="B18" s="47" t="s">
        <v>124</v>
      </c>
      <c r="C18" s="48" t="s">
        <v>125</v>
      </c>
      <c r="D18" s="48"/>
      <c r="E18" s="48"/>
      <c r="F18" s="48"/>
      <c r="G18" s="104">
        <f t="shared" ref="G18:J18" si="9">SUM(G19)</f>
        <v>863.04189072561894</v>
      </c>
      <c r="H18" s="49">
        <f t="shared" si="9"/>
        <v>26000</v>
      </c>
      <c r="I18" s="104">
        <f t="shared" si="9"/>
        <v>2069.1799999999998</v>
      </c>
      <c r="J18" s="104">
        <f t="shared" si="9"/>
        <v>2485.23</v>
      </c>
      <c r="K18" s="261">
        <f t="shared" ref="K18:P18" si="10">K19</f>
        <v>2506.1799999999998</v>
      </c>
      <c r="L18" s="261">
        <f t="shared" si="10"/>
        <v>2470</v>
      </c>
      <c r="M18" s="261">
        <f t="shared" si="10"/>
        <v>2470</v>
      </c>
      <c r="N18" s="261">
        <f t="shared" si="10"/>
        <v>2525</v>
      </c>
      <c r="O18" s="261">
        <f t="shared" si="10"/>
        <v>2575</v>
      </c>
      <c r="P18" s="261">
        <f t="shared" si="10"/>
        <v>2625</v>
      </c>
    </row>
    <row r="19" spans="1:16" s="44" customFormat="1" ht="12.75" customHeight="1">
      <c r="A19" s="7">
        <f t="shared" si="2"/>
        <v>12</v>
      </c>
      <c r="B19" s="40"/>
      <c r="D19" s="134" t="s">
        <v>123</v>
      </c>
      <c r="E19" s="51"/>
      <c r="F19" s="51"/>
      <c r="G19" s="103">
        <f t="shared" ref="G19:J19" si="11">SUM(G20,G23)</f>
        <v>863.04189072561894</v>
      </c>
      <c r="H19" s="125">
        <f t="shared" si="11"/>
        <v>26000</v>
      </c>
      <c r="I19" s="103">
        <f t="shared" si="11"/>
        <v>2069.1799999999998</v>
      </c>
      <c r="J19" s="103">
        <f t="shared" si="11"/>
        <v>2485.23</v>
      </c>
      <c r="K19" s="258">
        <f t="shared" ref="K19:P19" si="12">K20+K23</f>
        <v>2506.1799999999998</v>
      </c>
      <c r="L19" s="258">
        <f t="shared" si="12"/>
        <v>2470</v>
      </c>
      <c r="M19" s="258">
        <f t="shared" si="12"/>
        <v>2470</v>
      </c>
      <c r="N19" s="258">
        <f t="shared" si="12"/>
        <v>2525</v>
      </c>
      <c r="O19" s="258">
        <f t="shared" si="12"/>
        <v>2575</v>
      </c>
      <c r="P19" s="258">
        <f t="shared" si="12"/>
        <v>2625</v>
      </c>
    </row>
    <row r="20" spans="1:16" ht="12.75" customHeight="1">
      <c r="A20" s="7">
        <f t="shared" si="2"/>
        <v>13</v>
      </c>
      <c r="B20" s="45"/>
      <c r="C20" s="173" t="s">
        <v>66</v>
      </c>
      <c r="D20" s="133" t="s">
        <v>119</v>
      </c>
      <c r="E20" s="116"/>
      <c r="F20" s="116"/>
      <c r="G20" s="117">
        <f t="shared" ref="G20:J20" si="13">SUM(G21:G22)</f>
        <v>597.49053973312084</v>
      </c>
      <c r="H20" s="119">
        <f t="shared" si="13"/>
        <v>18000</v>
      </c>
      <c r="I20" s="117">
        <f t="shared" si="13"/>
        <v>1707.87</v>
      </c>
      <c r="J20" s="117">
        <f t="shared" si="13"/>
        <v>2321.23</v>
      </c>
      <c r="K20" s="262">
        <f t="shared" ref="K20:P20" si="14">SUM(K21:K22)</f>
        <v>2354.98</v>
      </c>
      <c r="L20" s="262">
        <f t="shared" si="14"/>
        <v>2300</v>
      </c>
      <c r="M20" s="262">
        <f t="shared" si="14"/>
        <v>2300</v>
      </c>
      <c r="N20" s="262">
        <f t="shared" si="14"/>
        <v>2350</v>
      </c>
      <c r="O20" s="262">
        <f t="shared" si="14"/>
        <v>2400</v>
      </c>
      <c r="P20" s="262">
        <f t="shared" si="14"/>
        <v>2450</v>
      </c>
    </row>
    <row r="21" spans="1:16" ht="12.75" customHeight="1">
      <c r="A21" s="7">
        <f t="shared" si="2"/>
        <v>14</v>
      </c>
      <c r="B21" s="84" t="s">
        <v>0</v>
      </c>
      <c r="C21" s="82">
        <v>641006</v>
      </c>
      <c r="D21" s="695" t="s">
        <v>48</v>
      </c>
      <c r="E21" s="696"/>
      <c r="F21" s="697"/>
      <c r="G21" s="87">
        <f>H21/30.126</f>
        <v>497.90878311093405</v>
      </c>
      <c r="H21" s="108">
        <v>15000</v>
      </c>
      <c r="I21" s="88">
        <v>1707.87</v>
      </c>
      <c r="J21" s="89">
        <v>2321.23</v>
      </c>
      <c r="K21" s="260">
        <v>2354.98</v>
      </c>
      <c r="L21" s="260">
        <v>2300</v>
      </c>
      <c r="M21" s="260">
        <v>2300</v>
      </c>
      <c r="N21" s="260">
        <v>2350</v>
      </c>
      <c r="O21" s="260">
        <v>2400</v>
      </c>
      <c r="P21" s="260">
        <v>2450</v>
      </c>
    </row>
    <row r="22" spans="1:16" ht="12.75" customHeight="1">
      <c r="A22" s="7">
        <f t="shared" si="2"/>
        <v>15</v>
      </c>
      <c r="B22" s="84" t="s">
        <v>0</v>
      </c>
      <c r="C22" s="82">
        <v>642001</v>
      </c>
      <c r="D22" s="695" t="s">
        <v>49</v>
      </c>
      <c r="E22" s="696"/>
      <c r="F22" s="697"/>
      <c r="G22" s="87">
        <f>H22/30.126</f>
        <v>99.581756622186816</v>
      </c>
      <c r="H22" s="108">
        <v>3000</v>
      </c>
      <c r="I22" s="88">
        <v>0</v>
      </c>
      <c r="J22" s="89">
        <v>0</v>
      </c>
      <c r="K22" s="260">
        <v>0</v>
      </c>
      <c r="L22" s="260">
        <v>0</v>
      </c>
      <c r="M22" s="260">
        <v>0</v>
      </c>
      <c r="N22" s="260">
        <v>0</v>
      </c>
      <c r="O22" s="260">
        <v>0</v>
      </c>
      <c r="P22" s="260">
        <v>0</v>
      </c>
    </row>
    <row r="23" spans="1:16" ht="12.75" customHeight="1">
      <c r="A23" s="7">
        <f t="shared" si="2"/>
        <v>16</v>
      </c>
      <c r="B23" s="84"/>
      <c r="C23" s="131" t="s">
        <v>78</v>
      </c>
      <c r="D23" s="133" t="s">
        <v>180</v>
      </c>
      <c r="E23" s="113"/>
      <c r="F23" s="490"/>
      <c r="G23" s="118">
        <f>G24</f>
        <v>265.55135099249816</v>
      </c>
      <c r="H23" s="126">
        <f>H24</f>
        <v>8000</v>
      </c>
      <c r="I23" s="117">
        <f>I24</f>
        <v>361.31</v>
      </c>
      <c r="J23" s="117">
        <f t="shared" ref="J23:P23" si="15">J24</f>
        <v>164</v>
      </c>
      <c r="K23" s="117">
        <f t="shared" si="15"/>
        <v>151.19999999999999</v>
      </c>
      <c r="L23" s="117">
        <f t="shared" si="15"/>
        <v>170</v>
      </c>
      <c r="M23" s="117">
        <f t="shared" si="15"/>
        <v>170</v>
      </c>
      <c r="N23" s="117">
        <f t="shared" si="15"/>
        <v>175</v>
      </c>
      <c r="O23" s="117">
        <f t="shared" si="15"/>
        <v>175</v>
      </c>
      <c r="P23" s="117">
        <f t="shared" si="15"/>
        <v>175</v>
      </c>
    </row>
    <row r="24" spans="1:16" ht="12.75" customHeight="1">
      <c r="A24" s="7">
        <f t="shared" si="2"/>
        <v>17</v>
      </c>
      <c r="B24" s="86" t="s">
        <v>0</v>
      </c>
      <c r="C24" s="82">
        <v>642006</v>
      </c>
      <c r="D24" s="695" t="s">
        <v>61</v>
      </c>
      <c r="E24" s="696"/>
      <c r="F24" s="697"/>
      <c r="G24" s="87">
        <f>H24/30.126</f>
        <v>265.55135099249816</v>
      </c>
      <c r="H24" s="108">
        <v>8000</v>
      </c>
      <c r="I24" s="88">
        <v>361.31</v>
      </c>
      <c r="J24" s="89">
        <v>164</v>
      </c>
      <c r="K24" s="260">
        <v>151.19999999999999</v>
      </c>
      <c r="L24" s="260">
        <v>170</v>
      </c>
      <c r="M24" s="260">
        <v>170</v>
      </c>
      <c r="N24" s="260">
        <v>175</v>
      </c>
      <c r="O24" s="260">
        <v>175</v>
      </c>
      <c r="P24" s="260">
        <v>175</v>
      </c>
    </row>
    <row r="25" spans="1:16" ht="12.75" customHeight="1">
      <c r="A25" s="7">
        <f t="shared" si="2"/>
        <v>18</v>
      </c>
      <c r="B25" s="47" t="s">
        <v>165</v>
      </c>
      <c r="C25" s="48" t="s">
        <v>173</v>
      </c>
      <c r="D25" s="48"/>
      <c r="E25" s="48"/>
      <c r="F25" s="48"/>
      <c r="G25" s="104">
        <v>497.91</v>
      </c>
      <c r="H25" s="49">
        <v>15000</v>
      </c>
      <c r="I25" s="104">
        <f>I26</f>
        <v>395.01</v>
      </c>
      <c r="J25" s="104">
        <f t="shared" ref="J25:P27" si="16">J26</f>
        <v>395.01</v>
      </c>
      <c r="K25" s="104">
        <f t="shared" si="16"/>
        <v>396</v>
      </c>
      <c r="L25" s="104">
        <f t="shared" si="16"/>
        <v>412</v>
      </c>
      <c r="M25" s="104">
        <f t="shared" si="16"/>
        <v>0</v>
      </c>
      <c r="N25" s="104">
        <f t="shared" si="16"/>
        <v>412</v>
      </c>
      <c r="O25" s="104">
        <f t="shared" si="16"/>
        <v>412</v>
      </c>
      <c r="P25" s="104">
        <f t="shared" si="16"/>
        <v>412</v>
      </c>
    </row>
    <row r="26" spans="1:16" ht="12.75" customHeight="1">
      <c r="A26" s="7">
        <f t="shared" si="2"/>
        <v>19</v>
      </c>
      <c r="B26" s="40"/>
      <c r="C26" s="44"/>
      <c r="D26" s="134" t="s">
        <v>123</v>
      </c>
      <c r="E26" s="50"/>
      <c r="F26" s="50"/>
      <c r="G26" s="103">
        <v>497.91</v>
      </c>
      <c r="H26" s="10">
        <v>15000</v>
      </c>
      <c r="I26" s="103">
        <f>I27</f>
        <v>395.01</v>
      </c>
      <c r="J26" s="103">
        <f t="shared" ref="J26" si="17">J27</f>
        <v>395.01</v>
      </c>
      <c r="K26" s="103">
        <f t="shared" si="16"/>
        <v>396</v>
      </c>
      <c r="L26" s="103">
        <f t="shared" ref="L26:P27" si="18">L27</f>
        <v>412</v>
      </c>
      <c r="M26" s="103">
        <f t="shared" si="18"/>
        <v>0</v>
      </c>
      <c r="N26" s="103">
        <f t="shared" si="18"/>
        <v>412</v>
      </c>
      <c r="O26" s="103">
        <f t="shared" si="18"/>
        <v>412</v>
      </c>
      <c r="P26" s="103">
        <f t="shared" si="18"/>
        <v>412</v>
      </c>
    </row>
    <row r="27" spans="1:16" ht="12.75" customHeight="1">
      <c r="A27" s="7">
        <f t="shared" si="2"/>
        <v>20</v>
      </c>
      <c r="B27" s="45"/>
      <c r="C27" s="173" t="s">
        <v>66</v>
      </c>
      <c r="D27" s="133" t="s">
        <v>119</v>
      </c>
      <c r="E27" s="116"/>
      <c r="F27" s="116"/>
      <c r="G27" s="117">
        <v>497.91</v>
      </c>
      <c r="H27" s="119">
        <v>15000</v>
      </c>
      <c r="I27" s="117">
        <f>I28</f>
        <v>395.01</v>
      </c>
      <c r="J27" s="117">
        <f t="shared" ref="J27" si="19">J28</f>
        <v>395.01</v>
      </c>
      <c r="K27" s="117">
        <f t="shared" si="16"/>
        <v>396</v>
      </c>
      <c r="L27" s="117">
        <f t="shared" si="18"/>
        <v>412</v>
      </c>
      <c r="M27" s="117">
        <f t="shared" si="18"/>
        <v>0</v>
      </c>
      <c r="N27" s="117">
        <f t="shared" si="18"/>
        <v>412</v>
      </c>
      <c r="O27" s="117">
        <f t="shared" si="18"/>
        <v>412</v>
      </c>
      <c r="P27" s="117">
        <f t="shared" si="18"/>
        <v>412</v>
      </c>
    </row>
    <row r="28" spans="1:16" ht="12.75" customHeight="1">
      <c r="A28" s="7">
        <f t="shared" si="2"/>
        <v>21</v>
      </c>
      <c r="B28" s="84" t="s">
        <v>0</v>
      </c>
      <c r="C28" s="82">
        <v>637005</v>
      </c>
      <c r="D28" s="695" t="s">
        <v>42</v>
      </c>
      <c r="E28" s="696"/>
      <c r="F28" s="697"/>
      <c r="G28" s="87">
        <f>H28/30.126</f>
        <v>497.90878311093405</v>
      </c>
      <c r="H28" s="108">
        <v>15000</v>
      </c>
      <c r="I28" s="88">
        <v>395.01</v>
      </c>
      <c r="J28" s="89">
        <v>395.01</v>
      </c>
      <c r="K28" s="260">
        <v>396</v>
      </c>
      <c r="L28" s="260">
        <v>412</v>
      </c>
      <c r="M28" s="260">
        <v>0</v>
      </c>
      <c r="N28" s="260">
        <v>412</v>
      </c>
      <c r="O28" s="260">
        <v>412</v>
      </c>
      <c r="P28" s="260">
        <v>412</v>
      </c>
    </row>
    <row r="29" spans="1:16" ht="12.75" customHeight="1">
      <c r="A29" s="7">
        <f t="shared" si="2"/>
        <v>22</v>
      </c>
      <c r="B29" s="47" t="s">
        <v>174</v>
      </c>
      <c r="C29" s="48" t="s">
        <v>175</v>
      </c>
      <c r="D29" s="48"/>
      <c r="E29" s="48"/>
      <c r="F29" s="48"/>
      <c r="G29" s="104">
        <v>0</v>
      </c>
      <c r="H29" s="49">
        <v>0</v>
      </c>
      <c r="I29" s="104">
        <v>0</v>
      </c>
      <c r="J29" s="104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</row>
    <row r="30" spans="1:16">
      <c r="A30" s="7">
        <f t="shared" si="2"/>
        <v>23</v>
      </c>
      <c r="B30" s="47" t="s">
        <v>166</v>
      </c>
      <c r="C30" s="48" t="s">
        <v>176</v>
      </c>
      <c r="D30" s="48"/>
      <c r="E30" s="48"/>
      <c r="F30" s="48"/>
      <c r="G30" s="104">
        <v>829.85</v>
      </c>
      <c r="H30" s="49">
        <v>25000</v>
      </c>
      <c r="I30" s="104">
        <f>I31</f>
        <v>562.4</v>
      </c>
      <c r="J30" s="104">
        <f t="shared" ref="J30:N32" si="20">J31</f>
        <v>79.8</v>
      </c>
      <c r="K30" s="104">
        <f t="shared" si="20"/>
        <v>0</v>
      </c>
      <c r="L30" s="104">
        <f t="shared" si="20"/>
        <v>0</v>
      </c>
      <c r="M30" s="104">
        <f t="shared" si="20"/>
        <v>0</v>
      </c>
      <c r="N30" s="104">
        <f t="shared" si="20"/>
        <v>0</v>
      </c>
      <c r="O30" s="261">
        <f t="shared" ref="L30:P32" si="21">O31</f>
        <v>0</v>
      </c>
      <c r="P30" s="261">
        <f t="shared" si="21"/>
        <v>0</v>
      </c>
    </row>
    <row r="31" spans="1:16">
      <c r="A31" s="7">
        <f t="shared" si="2"/>
        <v>24</v>
      </c>
      <c r="B31" s="40"/>
      <c r="C31" s="44"/>
      <c r="D31" s="134" t="s">
        <v>123</v>
      </c>
      <c r="E31" s="50"/>
      <c r="F31" s="50"/>
      <c r="G31" s="103">
        <v>829.85</v>
      </c>
      <c r="H31" s="10">
        <v>25000</v>
      </c>
      <c r="I31" s="103">
        <f>I32</f>
        <v>562.4</v>
      </c>
      <c r="J31" s="103">
        <f t="shared" ref="J31" si="22">J32</f>
        <v>79.8</v>
      </c>
      <c r="K31" s="103">
        <f t="shared" si="20"/>
        <v>0</v>
      </c>
      <c r="L31" s="103">
        <f t="shared" si="21"/>
        <v>0</v>
      </c>
      <c r="M31" s="103">
        <f t="shared" si="21"/>
        <v>0</v>
      </c>
      <c r="N31" s="103">
        <f t="shared" si="21"/>
        <v>0</v>
      </c>
      <c r="O31" s="103">
        <f t="shared" si="21"/>
        <v>0</v>
      </c>
      <c r="P31" s="103">
        <f t="shared" si="21"/>
        <v>0</v>
      </c>
    </row>
    <row r="32" spans="1:16">
      <c r="A32" s="7">
        <f t="shared" si="2"/>
        <v>25</v>
      </c>
      <c r="B32" s="45"/>
      <c r="C32" s="173" t="s">
        <v>66</v>
      </c>
      <c r="D32" s="133" t="s">
        <v>119</v>
      </c>
      <c r="E32" s="116"/>
      <c r="F32" s="116"/>
      <c r="G32" s="117">
        <v>829.85</v>
      </c>
      <c r="H32" s="119">
        <v>25000</v>
      </c>
      <c r="I32" s="117">
        <f>I33</f>
        <v>562.4</v>
      </c>
      <c r="J32" s="117">
        <f t="shared" ref="J32" si="23">J33</f>
        <v>79.8</v>
      </c>
      <c r="K32" s="117">
        <f t="shared" si="20"/>
        <v>0</v>
      </c>
      <c r="L32" s="117">
        <f t="shared" si="21"/>
        <v>0</v>
      </c>
      <c r="M32" s="117">
        <f t="shared" si="21"/>
        <v>0</v>
      </c>
      <c r="N32" s="117">
        <f t="shared" si="21"/>
        <v>0</v>
      </c>
      <c r="O32" s="117">
        <f t="shared" si="21"/>
        <v>0</v>
      </c>
      <c r="P32" s="117">
        <f t="shared" si="21"/>
        <v>0</v>
      </c>
    </row>
    <row r="33" spans="1:16" ht="13.5" thickBot="1">
      <c r="A33" s="122">
        <f t="shared" si="2"/>
        <v>26</v>
      </c>
      <c r="B33" s="91" t="s">
        <v>0</v>
      </c>
      <c r="C33" s="92">
        <v>637026</v>
      </c>
      <c r="D33" s="692" t="s">
        <v>46</v>
      </c>
      <c r="E33" s="693"/>
      <c r="F33" s="694"/>
      <c r="G33" s="94">
        <f>H33/30.126</f>
        <v>829.84797185155674</v>
      </c>
      <c r="H33" s="109">
        <v>25000</v>
      </c>
      <c r="I33" s="95">
        <v>562.4</v>
      </c>
      <c r="J33" s="96">
        <v>79.8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</row>
    <row r="35" spans="1:16">
      <c r="D35" t="s">
        <v>0</v>
      </c>
    </row>
    <row r="36" spans="1:16">
      <c r="D36" s="110"/>
    </row>
    <row r="37" spans="1:16">
      <c r="H37" s="4" t="s">
        <v>0</v>
      </c>
    </row>
  </sheetData>
  <mergeCells count="9">
    <mergeCell ref="G4:H4"/>
    <mergeCell ref="D4:E7"/>
    <mergeCell ref="D33:F33"/>
    <mergeCell ref="D28:F28"/>
    <mergeCell ref="D21:F21"/>
    <mergeCell ref="D22:F22"/>
    <mergeCell ref="D24:F24"/>
    <mergeCell ref="D15:F15"/>
    <mergeCell ref="D16:F16"/>
  </mergeCells>
  <phoneticPr fontId="5" type="noConversion"/>
  <pageMargins left="0.59055118110236227" right="3.937007874015748E-2" top="0.98425196850393704" bottom="0.98425196850393704" header="0.51181102362204722" footer="0.51181102362204722"/>
  <pageSetup paperSize="9" scale="75" orientation="portrait" r:id="rId1"/>
  <headerFooter alignWithMargins="0"/>
  <ignoredErrors>
    <ignoredError sqref="C15" numberStoredAsText="1"/>
    <ignoredError sqref="C23" twoDigitTextYear="1"/>
    <ignoredError sqref="N14:O14 I20:J20 I14:J14 L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K15" sqref="K15"/>
    </sheetView>
  </sheetViews>
  <sheetFormatPr defaultRowHeight="12.75"/>
  <cols>
    <col min="1" max="1" width="3" customWidth="1"/>
    <col min="6" max="6" width="17.5703125" customWidth="1"/>
    <col min="7" max="8" width="0" hidden="1" customWidth="1"/>
  </cols>
  <sheetData>
    <row r="2" spans="1:16" s="11" customFormat="1" ht="18">
      <c r="A2" s="11" t="s">
        <v>126</v>
      </c>
    </row>
    <row r="3" spans="1:16" ht="13.5" thickBot="1"/>
    <row r="4" spans="1:16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402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403"/>
      <c r="L5" s="400"/>
      <c r="M5" s="400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403"/>
      <c r="L6" s="400"/>
      <c r="M6" s="400"/>
      <c r="N6" s="250"/>
      <c r="O6" s="250"/>
      <c r="P6" s="250"/>
    </row>
    <row r="7" spans="1:16" ht="13.5" thickBot="1">
      <c r="A7" s="16"/>
      <c r="B7" s="21"/>
      <c r="C7" s="22"/>
      <c r="D7" s="690"/>
      <c r="E7" s="691"/>
      <c r="F7" s="23"/>
      <c r="G7" s="98" t="s">
        <v>0</v>
      </c>
      <c r="H7" s="418" t="s">
        <v>0</v>
      </c>
      <c r="I7" s="251" t="s">
        <v>0</v>
      </c>
      <c r="J7" s="401" t="s">
        <v>0</v>
      </c>
      <c r="K7" s="404" t="s">
        <v>0</v>
      </c>
      <c r="L7" s="401" t="s">
        <v>0</v>
      </c>
      <c r="M7" s="401"/>
      <c r="N7" s="251" t="s">
        <v>0</v>
      </c>
      <c r="O7" s="251" t="s">
        <v>0</v>
      </c>
      <c r="P7" s="251" t="s">
        <v>0</v>
      </c>
    </row>
    <row r="8" spans="1:16" ht="15.75" thickTop="1">
      <c r="A8" s="528">
        <v>1</v>
      </c>
      <c r="B8" s="535" t="s">
        <v>182</v>
      </c>
      <c r="C8" s="25"/>
      <c r="D8" s="26"/>
      <c r="E8" s="26"/>
      <c r="F8" s="26"/>
      <c r="G8" s="99">
        <f t="shared" ref="G8:L8" si="0">SUM(G9:G11)</f>
        <v>663.87837748124548</v>
      </c>
      <c r="H8" s="419">
        <f t="shared" si="0"/>
        <v>20000</v>
      </c>
      <c r="I8" s="252">
        <f t="shared" si="0"/>
        <v>280.96000000000004</v>
      </c>
      <c r="J8" s="252">
        <f t="shared" si="0"/>
        <v>513.6</v>
      </c>
      <c r="K8" s="405">
        <f t="shared" si="0"/>
        <v>452.66</v>
      </c>
      <c r="L8" s="252">
        <f t="shared" si="0"/>
        <v>481.5</v>
      </c>
      <c r="M8" s="252">
        <f t="shared" ref="M8" si="1">SUM(M9:M11)</f>
        <v>481.5</v>
      </c>
      <c r="N8" s="252">
        <f>SUM(N9:N11)</f>
        <v>490</v>
      </c>
      <c r="O8" s="252">
        <f>SUM(O9:O11)</f>
        <v>500</v>
      </c>
      <c r="P8" s="252">
        <f>SUM(P9:P11)</f>
        <v>510</v>
      </c>
    </row>
    <row r="9" spans="1:16">
      <c r="A9" s="7">
        <f t="shared" ref="A9:A16" si="2">A8+1</f>
        <v>2</v>
      </c>
      <c r="B9" s="536" t="s">
        <v>113</v>
      </c>
      <c r="C9" s="29" t="s">
        <v>114</v>
      </c>
      <c r="D9" s="30"/>
      <c r="E9" s="31"/>
      <c r="F9" s="31"/>
      <c r="G9" s="100">
        <f t="shared" ref="G9:L9" si="3">SUM(G12,G16)</f>
        <v>663.87837748124548</v>
      </c>
      <c r="H9" s="420">
        <f t="shared" si="3"/>
        <v>20000</v>
      </c>
      <c r="I9" s="253">
        <f>I12+I16</f>
        <v>280.96000000000004</v>
      </c>
      <c r="J9" s="253">
        <f t="shared" si="3"/>
        <v>513.6</v>
      </c>
      <c r="K9" s="406">
        <f t="shared" si="3"/>
        <v>452.66</v>
      </c>
      <c r="L9" s="253">
        <f t="shared" si="3"/>
        <v>481.5</v>
      </c>
      <c r="M9" s="253">
        <f t="shared" ref="M9" si="4">SUM(M12,M16)</f>
        <v>481.5</v>
      </c>
      <c r="N9" s="253">
        <f>N12+N16</f>
        <v>490</v>
      </c>
      <c r="O9" s="253">
        <f>O12+O16</f>
        <v>500</v>
      </c>
      <c r="P9" s="253">
        <f>P12+P16</f>
        <v>510</v>
      </c>
    </row>
    <row r="10" spans="1:16">
      <c r="A10" s="7">
        <f t="shared" si="2"/>
        <v>3</v>
      </c>
      <c r="B10" s="536" t="s">
        <v>115</v>
      </c>
      <c r="C10" s="29" t="s">
        <v>116</v>
      </c>
      <c r="D10" s="30"/>
      <c r="E10" s="31"/>
      <c r="F10" s="31"/>
      <c r="G10" s="101">
        <v>0</v>
      </c>
      <c r="H10" s="201">
        <v>0</v>
      </c>
      <c r="I10" s="423">
        <v>0</v>
      </c>
      <c r="J10" s="254">
        <v>0</v>
      </c>
      <c r="K10" s="407"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</row>
    <row r="11" spans="1:16" ht="13.5" thickBot="1">
      <c r="A11" s="7">
        <f t="shared" si="2"/>
        <v>4</v>
      </c>
      <c r="B11" s="537"/>
      <c r="C11" s="33" t="s">
        <v>117</v>
      </c>
      <c r="D11" s="34"/>
      <c r="E11" s="35"/>
      <c r="F11" s="35"/>
      <c r="G11" s="102">
        <v>0</v>
      </c>
      <c r="H11" s="41">
        <v>0</v>
      </c>
      <c r="I11" s="255">
        <v>0</v>
      </c>
      <c r="J11" s="255">
        <v>0</v>
      </c>
      <c r="K11" s="408">
        <v>0</v>
      </c>
      <c r="L11" s="255">
        <v>0</v>
      </c>
      <c r="M11" s="255">
        <v>0</v>
      </c>
      <c r="N11" s="255">
        <v>0</v>
      </c>
      <c r="O11" s="255">
        <v>0</v>
      </c>
      <c r="P11" s="255">
        <v>0</v>
      </c>
    </row>
    <row r="12" spans="1:16" ht="13.5" thickTop="1">
      <c r="A12" s="7">
        <f t="shared" si="2"/>
        <v>5</v>
      </c>
      <c r="B12" s="583" t="s">
        <v>169</v>
      </c>
      <c r="C12" s="36" t="s">
        <v>177</v>
      </c>
      <c r="D12" s="37"/>
      <c r="E12" s="37"/>
      <c r="F12" s="37"/>
      <c r="G12" s="123">
        <f>H12/30.126</f>
        <v>331.93918874062268</v>
      </c>
      <c r="H12" s="163">
        <v>10000</v>
      </c>
      <c r="I12" s="256">
        <f t="shared" ref="I12:M14" si="5">I13</f>
        <v>140.96</v>
      </c>
      <c r="J12" s="256">
        <f t="shared" si="5"/>
        <v>513.6</v>
      </c>
      <c r="K12" s="409">
        <f t="shared" si="5"/>
        <v>452.66</v>
      </c>
      <c r="L12" s="256">
        <f t="shared" si="5"/>
        <v>481.5</v>
      </c>
      <c r="M12" s="256">
        <f t="shared" si="5"/>
        <v>481.5</v>
      </c>
      <c r="N12" s="256">
        <f t="shared" ref="N12:P14" si="6">N13</f>
        <v>490</v>
      </c>
      <c r="O12" s="256">
        <f t="shared" si="6"/>
        <v>500</v>
      </c>
      <c r="P12" s="256">
        <f t="shared" si="6"/>
        <v>510</v>
      </c>
    </row>
    <row r="13" spans="1:16">
      <c r="A13" s="7">
        <f t="shared" si="2"/>
        <v>6</v>
      </c>
      <c r="B13" s="538"/>
      <c r="C13" s="8"/>
      <c r="D13" s="111" t="s">
        <v>123</v>
      </c>
      <c r="E13" s="9"/>
      <c r="F13" s="9"/>
      <c r="G13" s="103">
        <f>H13/30.126</f>
        <v>331.93918874062268</v>
      </c>
      <c r="H13" s="165">
        <v>10000</v>
      </c>
      <c r="I13" s="258">
        <f t="shared" si="5"/>
        <v>140.96</v>
      </c>
      <c r="J13" s="258">
        <f t="shared" si="5"/>
        <v>513.6</v>
      </c>
      <c r="K13" s="410">
        <f t="shared" si="5"/>
        <v>452.66</v>
      </c>
      <c r="L13" s="258">
        <f t="shared" si="5"/>
        <v>481.5</v>
      </c>
      <c r="M13" s="258">
        <f t="shared" si="5"/>
        <v>481.5</v>
      </c>
      <c r="N13" s="258">
        <f t="shared" si="6"/>
        <v>490</v>
      </c>
      <c r="O13" s="258">
        <f t="shared" si="6"/>
        <v>500</v>
      </c>
      <c r="P13" s="258">
        <f t="shared" si="6"/>
        <v>510</v>
      </c>
    </row>
    <row r="14" spans="1:16">
      <c r="A14" s="7">
        <f t="shared" si="2"/>
        <v>7</v>
      </c>
      <c r="B14" s="539"/>
      <c r="C14" s="112" t="s">
        <v>118</v>
      </c>
      <c r="D14" s="113" t="s">
        <v>119</v>
      </c>
      <c r="E14" s="113"/>
      <c r="F14" s="113"/>
      <c r="G14" s="114">
        <f>G15</f>
        <v>331.93918874062268</v>
      </c>
      <c r="H14" s="162">
        <v>10000</v>
      </c>
      <c r="I14" s="259">
        <f t="shared" si="5"/>
        <v>140.96</v>
      </c>
      <c r="J14" s="259">
        <f t="shared" si="5"/>
        <v>513.6</v>
      </c>
      <c r="K14" s="411">
        <f t="shared" si="5"/>
        <v>452.66</v>
      </c>
      <c r="L14" s="259">
        <f t="shared" si="5"/>
        <v>481.5</v>
      </c>
      <c r="M14" s="259">
        <f t="shared" si="5"/>
        <v>481.5</v>
      </c>
      <c r="N14" s="259">
        <f t="shared" si="6"/>
        <v>490</v>
      </c>
      <c r="O14" s="259">
        <f t="shared" si="6"/>
        <v>500</v>
      </c>
      <c r="P14" s="259">
        <f t="shared" si="6"/>
        <v>510</v>
      </c>
    </row>
    <row r="15" spans="1:16">
      <c r="A15" s="7">
        <f t="shared" si="2"/>
        <v>8</v>
      </c>
      <c r="B15" s="584" t="s">
        <v>0</v>
      </c>
      <c r="C15" s="82">
        <v>632004</v>
      </c>
      <c r="D15" s="571" t="s">
        <v>39</v>
      </c>
      <c r="E15" s="81"/>
      <c r="F15" s="81"/>
      <c r="G15" s="87">
        <f>H15/30.126</f>
        <v>331.93918874062268</v>
      </c>
      <c r="H15" s="152">
        <v>10000</v>
      </c>
      <c r="I15" s="424">
        <v>140.96</v>
      </c>
      <c r="J15" s="263">
        <v>513.6</v>
      </c>
      <c r="K15" s="224">
        <v>452.66</v>
      </c>
      <c r="L15" s="263">
        <v>481.5</v>
      </c>
      <c r="M15" s="263">
        <v>481.5</v>
      </c>
      <c r="N15" s="260">
        <v>490</v>
      </c>
      <c r="O15" s="260">
        <v>500</v>
      </c>
      <c r="P15" s="260">
        <v>510</v>
      </c>
    </row>
    <row r="16" spans="1:16" ht="13.5" thickBot="1">
      <c r="A16" s="7">
        <f t="shared" si="2"/>
        <v>9</v>
      </c>
      <c r="B16" s="540" t="s">
        <v>178</v>
      </c>
      <c r="C16" s="128" t="s">
        <v>179</v>
      </c>
      <c r="D16" s="128"/>
      <c r="E16" s="128"/>
      <c r="F16" s="128"/>
      <c r="G16" s="104">
        <f t="shared" ref="G16:M17" si="7">G17</f>
        <v>331.93918874062274</v>
      </c>
      <c r="H16" s="166">
        <f t="shared" si="7"/>
        <v>10000</v>
      </c>
      <c r="I16" s="261">
        <f t="shared" si="7"/>
        <v>140</v>
      </c>
      <c r="J16" s="261">
        <f t="shared" si="7"/>
        <v>0</v>
      </c>
      <c r="K16" s="412">
        <f t="shared" si="7"/>
        <v>0</v>
      </c>
      <c r="L16" s="261">
        <f t="shared" si="7"/>
        <v>0</v>
      </c>
      <c r="M16" s="261">
        <f t="shared" si="7"/>
        <v>0</v>
      </c>
      <c r="N16" s="261">
        <f t="shared" ref="N16:P17" si="8">N17</f>
        <v>0</v>
      </c>
      <c r="O16" s="261">
        <f t="shared" si="8"/>
        <v>0</v>
      </c>
      <c r="P16" s="261">
        <f t="shared" si="8"/>
        <v>0</v>
      </c>
    </row>
    <row r="17" spans="1:16">
      <c r="A17" s="587">
        <v>10</v>
      </c>
      <c r="B17" s="585"/>
      <c r="C17" s="8"/>
      <c r="D17" s="111" t="s">
        <v>123</v>
      </c>
      <c r="E17" s="9"/>
      <c r="F17" s="9"/>
      <c r="G17" s="177">
        <f t="shared" si="7"/>
        <v>331.93918874062274</v>
      </c>
      <c r="H17" s="421">
        <f t="shared" si="7"/>
        <v>10000</v>
      </c>
      <c r="I17" s="267">
        <f t="shared" si="7"/>
        <v>140</v>
      </c>
      <c r="J17" s="267">
        <f t="shared" si="7"/>
        <v>0</v>
      </c>
      <c r="K17" s="413">
        <f t="shared" si="7"/>
        <v>0</v>
      </c>
      <c r="L17" s="267">
        <f t="shared" si="7"/>
        <v>0</v>
      </c>
      <c r="M17" s="267">
        <f t="shared" si="7"/>
        <v>0</v>
      </c>
      <c r="N17" s="267">
        <f t="shared" si="8"/>
        <v>0</v>
      </c>
      <c r="O17" s="267">
        <f t="shared" si="8"/>
        <v>0</v>
      </c>
      <c r="P17" s="267">
        <f t="shared" si="8"/>
        <v>0</v>
      </c>
    </row>
    <row r="18" spans="1:16">
      <c r="A18" s="587">
        <v>11</v>
      </c>
      <c r="B18" s="539"/>
      <c r="C18" s="112" t="s">
        <v>118</v>
      </c>
      <c r="D18" s="113" t="s">
        <v>119</v>
      </c>
      <c r="E18" s="113"/>
      <c r="F18" s="113"/>
      <c r="G18" s="178">
        <f>G19+G20</f>
        <v>331.93918874062274</v>
      </c>
      <c r="H18" s="162">
        <f>H19+H20</f>
        <v>10000</v>
      </c>
      <c r="I18" s="259">
        <f>SUM(I19:I20)</f>
        <v>140</v>
      </c>
      <c r="J18" s="259">
        <f>J19+J20</f>
        <v>0</v>
      </c>
      <c r="K18" s="414">
        <f>K19+K20</f>
        <v>0</v>
      </c>
      <c r="L18" s="268">
        <f>L19+L20</f>
        <v>0</v>
      </c>
      <c r="M18" s="268">
        <f>M19+M20</f>
        <v>0</v>
      </c>
      <c r="N18" s="268">
        <f>SUM(N19:N20)</f>
        <v>0</v>
      </c>
      <c r="O18" s="268">
        <f>SUM(O19:O20)</f>
        <v>0</v>
      </c>
      <c r="P18" s="268">
        <f>SUM(P19:P20)</f>
        <v>0</v>
      </c>
    </row>
    <row r="19" spans="1:16">
      <c r="A19" s="587">
        <v>12</v>
      </c>
      <c r="B19" s="584" t="s">
        <v>0</v>
      </c>
      <c r="C19" s="82">
        <v>633006</v>
      </c>
      <c r="D19" s="701" t="s">
        <v>251</v>
      </c>
      <c r="E19" s="702"/>
      <c r="F19" s="702"/>
      <c r="G19" s="188">
        <f>H19/30.126</f>
        <v>132.77567549624908</v>
      </c>
      <c r="H19" s="152">
        <v>4000</v>
      </c>
      <c r="I19" s="424">
        <v>0</v>
      </c>
      <c r="J19" s="263">
        <v>0</v>
      </c>
      <c r="K19" s="224">
        <v>0</v>
      </c>
      <c r="L19" s="263">
        <v>0</v>
      </c>
      <c r="M19" s="263">
        <v>0</v>
      </c>
      <c r="N19" s="260">
        <v>0</v>
      </c>
      <c r="O19" s="260">
        <v>0</v>
      </c>
      <c r="P19" s="260">
        <v>0</v>
      </c>
    </row>
    <row r="20" spans="1:16" ht="13.5" thickBot="1">
      <c r="A20" s="588">
        <v>13</v>
      </c>
      <c r="B20" s="586"/>
      <c r="C20" s="176">
        <v>637026</v>
      </c>
      <c r="D20" s="703" t="s">
        <v>252</v>
      </c>
      <c r="E20" s="704"/>
      <c r="F20" s="704"/>
      <c r="G20" s="202">
        <f>H20/30.126</f>
        <v>199.16351324437363</v>
      </c>
      <c r="H20" s="422">
        <v>6000</v>
      </c>
      <c r="I20" s="415">
        <v>140</v>
      </c>
      <c r="J20" s="415">
        <v>0</v>
      </c>
      <c r="K20" s="416">
        <v>0</v>
      </c>
      <c r="L20" s="415">
        <v>0</v>
      </c>
      <c r="M20" s="415">
        <v>0</v>
      </c>
      <c r="N20" s="415">
        <v>0</v>
      </c>
      <c r="O20" s="415">
        <v>0</v>
      </c>
      <c r="P20" s="415">
        <v>0</v>
      </c>
    </row>
    <row r="21" spans="1:16">
      <c r="H21" t="s">
        <v>0</v>
      </c>
    </row>
  </sheetData>
  <mergeCells count="4">
    <mergeCell ref="D19:F19"/>
    <mergeCell ref="D20:F20"/>
    <mergeCell ref="D4:E7"/>
    <mergeCell ref="G4:H4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I9 I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3:P37"/>
  <sheetViews>
    <sheetView topLeftCell="A3" workbookViewId="0">
      <selection activeCell="K3" sqref="K3"/>
    </sheetView>
  </sheetViews>
  <sheetFormatPr defaultRowHeight="12.75"/>
  <cols>
    <col min="1" max="1" width="3.85546875" customWidth="1"/>
    <col min="2" max="2" width="7.7109375" customWidth="1"/>
    <col min="3" max="3" width="8" customWidth="1"/>
    <col min="6" max="6" width="2.28515625" customWidth="1"/>
    <col min="7" max="8" width="0" hidden="1" customWidth="1"/>
    <col min="9" max="9" width="8.140625" bestFit="1" customWidth="1"/>
    <col min="10" max="10" width="8" bestFit="1" customWidth="1"/>
    <col min="11" max="11" width="8.140625" bestFit="1" customWidth="1"/>
    <col min="12" max="12" width="8" bestFit="1" customWidth="1"/>
    <col min="13" max="13" width="9.7109375" bestFit="1" customWidth="1"/>
    <col min="14" max="16" width="8.140625" bestFit="1" customWidth="1"/>
  </cols>
  <sheetData>
    <row r="3" spans="1:16" s="11" customFormat="1" ht="18">
      <c r="A3" s="11" t="s">
        <v>290</v>
      </c>
      <c r="K3" s="747"/>
    </row>
    <row r="4" spans="1:16" ht="13.5" thickBot="1">
      <c r="G4" s="707">
        <v>2010</v>
      </c>
      <c r="H4" s="707"/>
      <c r="I4" s="368" t="s">
        <v>0</v>
      </c>
      <c r="J4" s="368"/>
      <c r="K4" s="368" t="s">
        <v>0</v>
      </c>
      <c r="L4" s="368"/>
      <c r="M4" s="639"/>
      <c r="N4" s="368" t="s">
        <v>0</v>
      </c>
    </row>
    <row r="5" spans="1:16">
      <c r="A5" s="12"/>
      <c r="B5" s="13" t="s">
        <v>106</v>
      </c>
      <c r="C5" s="14" t="s">
        <v>107</v>
      </c>
      <c r="D5" s="686" t="s">
        <v>1</v>
      </c>
      <c r="E5" s="687"/>
      <c r="F5" s="15"/>
      <c r="G5" s="684">
        <v>2010</v>
      </c>
      <c r="H5" s="705"/>
      <c r="I5" s="265">
        <v>2010</v>
      </c>
      <c r="J5" s="265">
        <v>2011</v>
      </c>
      <c r="K5" s="402">
        <v>2012</v>
      </c>
      <c r="L5" s="265">
        <v>2013</v>
      </c>
      <c r="M5" s="265">
        <v>2013</v>
      </c>
      <c r="N5" s="265">
        <v>2014</v>
      </c>
      <c r="O5" s="265">
        <v>2015</v>
      </c>
      <c r="P5" s="265">
        <v>2016</v>
      </c>
    </row>
    <row r="6" spans="1:16">
      <c r="A6" s="16"/>
      <c r="B6" s="17" t="s">
        <v>108</v>
      </c>
      <c r="C6" s="18" t="s">
        <v>109</v>
      </c>
      <c r="D6" s="688"/>
      <c r="E6" s="689"/>
      <c r="F6" s="19"/>
      <c r="G6" s="97"/>
      <c r="H6" s="417"/>
      <c r="I6" s="250"/>
      <c r="J6" s="400"/>
      <c r="K6" s="403"/>
      <c r="L6" s="400"/>
      <c r="M6" s="400" t="s">
        <v>368</v>
      </c>
      <c r="N6" s="250"/>
      <c r="O6" s="250"/>
      <c r="P6" s="250"/>
    </row>
    <row r="7" spans="1:16">
      <c r="A7" s="16"/>
      <c r="B7" s="17" t="s">
        <v>110</v>
      </c>
      <c r="C7" s="18" t="s">
        <v>111</v>
      </c>
      <c r="D7" s="688"/>
      <c r="E7" s="689"/>
      <c r="F7" s="19"/>
      <c r="G7" s="97" t="s">
        <v>136</v>
      </c>
      <c r="H7" s="417" t="s">
        <v>137</v>
      </c>
      <c r="I7" s="250"/>
      <c r="J7" s="400"/>
      <c r="K7" s="403"/>
      <c r="L7" s="400"/>
      <c r="M7" s="400"/>
      <c r="N7" s="250"/>
      <c r="O7" s="250"/>
      <c r="P7" s="250"/>
    </row>
    <row r="8" spans="1:16" ht="13.5" thickBot="1">
      <c r="A8" s="16"/>
      <c r="B8" s="21"/>
      <c r="C8" s="22"/>
      <c r="D8" s="690"/>
      <c r="E8" s="691"/>
      <c r="F8" s="23"/>
      <c r="G8" s="98" t="s">
        <v>0</v>
      </c>
      <c r="H8" s="418" t="s">
        <v>0</v>
      </c>
      <c r="I8" s="487" t="s">
        <v>0</v>
      </c>
      <c r="J8" s="401" t="s">
        <v>0</v>
      </c>
      <c r="K8" s="580" t="s">
        <v>0</v>
      </c>
      <c r="L8" s="401" t="s">
        <v>0</v>
      </c>
      <c r="M8" s="401"/>
      <c r="N8" s="251" t="s">
        <v>0</v>
      </c>
      <c r="O8" s="251" t="s">
        <v>0</v>
      </c>
      <c r="P8" s="251" t="s">
        <v>0</v>
      </c>
    </row>
    <row r="9" spans="1:16" ht="15.75" thickTop="1">
      <c r="A9" s="581">
        <v>1</v>
      </c>
      <c r="B9" s="235" t="s">
        <v>272</v>
      </c>
      <c r="C9" s="236"/>
      <c r="D9" s="237"/>
      <c r="E9" s="237"/>
      <c r="F9" s="237"/>
      <c r="G9" s="238">
        <f t="shared" ref="G9:J9" si="0">SUM(G10:G12)</f>
        <v>3916.8824271393478</v>
      </c>
      <c r="H9" s="239">
        <f t="shared" si="0"/>
        <v>118000</v>
      </c>
      <c r="I9" s="269">
        <f t="shared" si="0"/>
        <v>2885.48</v>
      </c>
      <c r="J9" s="637">
        <f t="shared" si="0"/>
        <v>959.00000000000011</v>
      </c>
      <c r="K9" s="269">
        <f t="shared" ref="K9:L9" si="1">SUM(K10:K12)</f>
        <v>1755.35</v>
      </c>
      <c r="L9" s="637">
        <f t="shared" si="1"/>
        <v>1170</v>
      </c>
      <c r="M9" s="637">
        <f t="shared" ref="M9" si="2">SUM(M10:M12)</f>
        <v>2970</v>
      </c>
      <c r="N9" s="269">
        <f>SUM(N10:N12)</f>
        <v>1824</v>
      </c>
      <c r="O9" s="269">
        <f>SUM(O10:O12)</f>
        <v>1220</v>
      </c>
      <c r="P9" s="269">
        <f>SUM(P10:P12)</f>
        <v>1260</v>
      </c>
    </row>
    <row r="10" spans="1:16">
      <c r="A10" s="231">
        <f t="shared" ref="A10:A37" si="3">A9+1</f>
        <v>2</v>
      </c>
      <c r="B10" s="28" t="s">
        <v>113</v>
      </c>
      <c r="C10" s="29" t="s">
        <v>114</v>
      </c>
      <c r="D10" s="30"/>
      <c r="E10" s="31"/>
      <c r="F10" s="31"/>
      <c r="G10" s="100">
        <f>H10/30.126</f>
        <v>3916.8824271393478</v>
      </c>
      <c r="H10" s="137">
        <f>H13+H17+H21+H33</f>
        <v>118000</v>
      </c>
      <c r="I10" s="253">
        <f>I13+I17+I21+I33</f>
        <v>2885.48</v>
      </c>
      <c r="J10" s="253">
        <f t="shared" ref="J10:O10" si="4">J13+J17+J21+J33</f>
        <v>959.00000000000011</v>
      </c>
      <c r="K10" s="253">
        <f t="shared" si="4"/>
        <v>1755.35</v>
      </c>
      <c r="L10" s="253">
        <f t="shared" si="4"/>
        <v>1170</v>
      </c>
      <c r="M10" s="253">
        <f t="shared" ref="M10" si="5">M13+M17+M21+M33</f>
        <v>2970</v>
      </c>
      <c r="N10" s="253">
        <f t="shared" si="4"/>
        <v>1824</v>
      </c>
      <c r="O10" s="253">
        <f t="shared" si="4"/>
        <v>1220</v>
      </c>
      <c r="P10" s="253">
        <f t="shared" ref="P10" si="6">P13+P17+P21+P33</f>
        <v>1260</v>
      </c>
    </row>
    <row r="11" spans="1:16">
      <c r="A11" s="231">
        <f t="shared" si="3"/>
        <v>3</v>
      </c>
      <c r="B11" s="28" t="s">
        <v>115</v>
      </c>
      <c r="C11" s="29" t="s">
        <v>116</v>
      </c>
      <c r="D11" s="30"/>
      <c r="E11" s="31"/>
      <c r="F11" s="31"/>
      <c r="G11" s="120">
        <v>0</v>
      </c>
      <c r="H11" s="138">
        <v>0</v>
      </c>
      <c r="I11" s="254">
        <v>0</v>
      </c>
      <c r="J11" s="474">
        <v>0</v>
      </c>
      <c r="K11" s="254">
        <v>0</v>
      </c>
      <c r="L11" s="474">
        <v>0</v>
      </c>
      <c r="M11" s="474">
        <v>0</v>
      </c>
      <c r="N11" s="254">
        <v>0</v>
      </c>
      <c r="O11" s="254">
        <v>0</v>
      </c>
      <c r="P11" s="254">
        <v>0</v>
      </c>
    </row>
    <row r="12" spans="1:16" ht="13.5" thickBot="1">
      <c r="A12" s="231">
        <f t="shared" si="3"/>
        <v>4</v>
      </c>
      <c r="B12" s="32"/>
      <c r="C12" s="33" t="s">
        <v>117</v>
      </c>
      <c r="D12" s="34"/>
      <c r="E12" s="35"/>
      <c r="F12" s="35"/>
      <c r="G12" s="102">
        <v>0</v>
      </c>
      <c r="H12" s="139">
        <v>0</v>
      </c>
      <c r="I12" s="255">
        <v>0</v>
      </c>
      <c r="J12" s="636">
        <v>0</v>
      </c>
      <c r="K12" s="255">
        <v>0</v>
      </c>
      <c r="L12" s="636">
        <v>0</v>
      </c>
      <c r="M12" s="636">
        <v>0</v>
      </c>
      <c r="N12" s="255">
        <v>0</v>
      </c>
      <c r="O12" s="255">
        <v>0</v>
      </c>
      <c r="P12" s="255">
        <v>0</v>
      </c>
    </row>
    <row r="13" spans="1:16" ht="13.5" thickTop="1">
      <c r="A13" s="231">
        <f t="shared" si="3"/>
        <v>5</v>
      </c>
      <c r="B13" s="83" t="s">
        <v>273</v>
      </c>
      <c r="C13" s="36" t="s">
        <v>274</v>
      </c>
      <c r="D13" s="37"/>
      <c r="E13" s="37"/>
      <c r="F13" s="37"/>
      <c r="G13" s="232" t="s">
        <v>275</v>
      </c>
      <c r="H13" s="124">
        <v>2000</v>
      </c>
      <c r="I13" s="256">
        <f>I14</f>
        <v>0</v>
      </c>
      <c r="J13" s="256">
        <f t="shared" ref="J13:P13" si="7">J14</f>
        <v>-169</v>
      </c>
      <c r="K13" s="256">
        <f t="shared" si="7"/>
        <v>484.7</v>
      </c>
      <c r="L13" s="256">
        <f t="shared" si="7"/>
        <v>50</v>
      </c>
      <c r="M13" s="256">
        <f t="shared" si="7"/>
        <v>50</v>
      </c>
      <c r="N13" s="256">
        <f t="shared" si="7"/>
        <v>55</v>
      </c>
      <c r="O13" s="256">
        <f t="shared" si="7"/>
        <v>60</v>
      </c>
      <c r="P13" s="256">
        <f t="shared" si="7"/>
        <v>60</v>
      </c>
    </row>
    <row r="14" spans="1:16">
      <c r="A14" s="231">
        <f t="shared" si="3"/>
        <v>6</v>
      </c>
      <c r="B14" s="39"/>
      <c r="C14" s="8"/>
      <c r="D14" s="111" t="s">
        <v>123</v>
      </c>
      <c r="E14" s="9"/>
      <c r="F14" s="9"/>
      <c r="G14" s="103">
        <v>66.39</v>
      </c>
      <c r="H14" s="10">
        <v>2000</v>
      </c>
      <c r="I14" s="258">
        <f>I15</f>
        <v>0</v>
      </c>
      <c r="J14" s="258">
        <f t="shared" ref="J14" si="8">J15</f>
        <v>-169</v>
      </c>
      <c r="K14" s="258">
        <f t="shared" ref="K14:P14" si="9">K15</f>
        <v>484.7</v>
      </c>
      <c r="L14" s="258">
        <f t="shared" si="9"/>
        <v>50</v>
      </c>
      <c r="M14" s="258">
        <f t="shared" si="9"/>
        <v>50</v>
      </c>
      <c r="N14" s="258">
        <f t="shared" si="9"/>
        <v>55</v>
      </c>
      <c r="O14" s="258">
        <f t="shared" si="9"/>
        <v>60</v>
      </c>
      <c r="P14" s="258">
        <f t="shared" si="9"/>
        <v>60</v>
      </c>
    </row>
    <row r="15" spans="1:16">
      <c r="A15" s="231">
        <f t="shared" si="3"/>
        <v>7</v>
      </c>
      <c r="B15" s="42"/>
      <c r="C15" s="112" t="s">
        <v>66</v>
      </c>
      <c r="D15" s="113" t="s">
        <v>119</v>
      </c>
      <c r="E15" s="113"/>
      <c r="F15" s="113"/>
      <c r="G15" s="114">
        <f t="shared" ref="G15:M15" si="10">SUM(G16:G16)</f>
        <v>66.387837748124539</v>
      </c>
      <c r="H15" s="115">
        <f t="shared" si="10"/>
        <v>2000</v>
      </c>
      <c r="I15" s="259">
        <f t="shared" si="10"/>
        <v>0</v>
      </c>
      <c r="J15" s="559">
        <f t="shared" si="10"/>
        <v>-169</v>
      </c>
      <c r="K15" s="259">
        <f t="shared" si="10"/>
        <v>484.7</v>
      </c>
      <c r="L15" s="559">
        <f t="shared" si="10"/>
        <v>50</v>
      </c>
      <c r="M15" s="559">
        <f t="shared" si="10"/>
        <v>50</v>
      </c>
      <c r="N15" s="259">
        <f>N16</f>
        <v>55</v>
      </c>
      <c r="O15" s="259">
        <f>O16</f>
        <v>60</v>
      </c>
      <c r="P15" s="259">
        <f>P16</f>
        <v>60</v>
      </c>
    </row>
    <row r="16" spans="1:16">
      <c r="A16" s="231">
        <f t="shared" si="3"/>
        <v>8</v>
      </c>
      <c r="B16" s="86" t="s">
        <v>0</v>
      </c>
      <c r="C16" s="203">
        <v>633006</v>
      </c>
      <c r="D16" s="701" t="s">
        <v>40</v>
      </c>
      <c r="E16" s="702"/>
      <c r="F16" s="706"/>
      <c r="G16" s="88">
        <v>66.387837748124539</v>
      </c>
      <c r="H16" s="108">
        <v>2000</v>
      </c>
      <c r="I16" s="260">
        <v>0</v>
      </c>
      <c r="J16" s="467">
        <v>-169</v>
      </c>
      <c r="K16" s="260">
        <v>484.7</v>
      </c>
      <c r="L16" s="467">
        <v>50</v>
      </c>
      <c r="M16" s="467">
        <v>50</v>
      </c>
      <c r="N16" s="260">
        <v>55</v>
      </c>
      <c r="O16" s="260">
        <v>60</v>
      </c>
      <c r="P16" s="260">
        <v>60</v>
      </c>
    </row>
    <row r="17" spans="1:16">
      <c r="A17" s="231">
        <f t="shared" si="3"/>
        <v>9</v>
      </c>
      <c r="B17" s="47" t="s">
        <v>276</v>
      </c>
      <c r="C17" s="240" t="s">
        <v>277</v>
      </c>
      <c r="D17" s="240"/>
      <c r="E17" s="240"/>
      <c r="F17" s="240"/>
      <c r="G17" s="104">
        <v>2323.5700000000002</v>
      </c>
      <c r="H17" s="49">
        <v>70000</v>
      </c>
      <c r="I17" s="261">
        <f>I18</f>
        <v>1161.76</v>
      </c>
      <c r="J17" s="261">
        <f t="shared" ref="J17:P17" si="11">J18</f>
        <v>1032.4000000000001</v>
      </c>
      <c r="K17" s="261">
        <f t="shared" si="11"/>
        <v>423.96</v>
      </c>
      <c r="L17" s="261">
        <f t="shared" si="11"/>
        <v>950</v>
      </c>
      <c r="M17" s="261">
        <f t="shared" si="11"/>
        <v>950</v>
      </c>
      <c r="N17" s="261">
        <f t="shared" si="11"/>
        <v>960</v>
      </c>
      <c r="O17" s="261">
        <f t="shared" si="11"/>
        <v>970</v>
      </c>
      <c r="P17" s="261">
        <f t="shared" si="11"/>
        <v>980</v>
      </c>
    </row>
    <row r="18" spans="1:16">
      <c r="A18" s="231">
        <f t="shared" si="3"/>
        <v>10</v>
      </c>
      <c r="B18" s="132"/>
      <c r="C18" s="8"/>
      <c r="D18" s="111" t="s">
        <v>123</v>
      </c>
      <c r="E18" s="9"/>
      <c r="F18" s="9"/>
      <c r="G18" s="103">
        <v>2323.5700000000002</v>
      </c>
      <c r="H18" s="10">
        <v>70000</v>
      </c>
      <c r="I18" s="258">
        <f>I19</f>
        <v>1161.76</v>
      </c>
      <c r="J18" s="258">
        <f t="shared" ref="J18" si="12">J19</f>
        <v>1032.4000000000001</v>
      </c>
      <c r="K18" s="258">
        <f t="shared" ref="K18:P18" si="13">K19</f>
        <v>423.96</v>
      </c>
      <c r="L18" s="258">
        <f t="shared" si="13"/>
        <v>950</v>
      </c>
      <c r="M18" s="258">
        <f t="shared" si="13"/>
        <v>950</v>
      </c>
      <c r="N18" s="258">
        <f t="shared" si="13"/>
        <v>960</v>
      </c>
      <c r="O18" s="258">
        <f t="shared" si="13"/>
        <v>970</v>
      </c>
      <c r="P18" s="258">
        <f t="shared" si="13"/>
        <v>980</v>
      </c>
    </row>
    <row r="19" spans="1:16">
      <c r="A19" s="231">
        <f t="shared" si="3"/>
        <v>11</v>
      </c>
      <c r="B19" s="132"/>
      <c r="C19" s="112" t="s">
        <v>66</v>
      </c>
      <c r="D19" s="113" t="s">
        <v>278</v>
      </c>
      <c r="E19" s="113"/>
      <c r="F19" s="113"/>
      <c r="G19" s="114">
        <f t="shared" ref="G19:M19" si="14">SUM(G20:G20)</f>
        <v>2323.5743211843587</v>
      </c>
      <c r="H19" s="115">
        <f t="shared" si="14"/>
        <v>70000</v>
      </c>
      <c r="I19" s="259">
        <f t="shared" si="14"/>
        <v>1161.76</v>
      </c>
      <c r="J19" s="559">
        <f t="shared" si="14"/>
        <v>1032.4000000000001</v>
      </c>
      <c r="K19" s="259">
        <f t="shared" si="14"/>
        <v>423.96</v>
      </c>
      <c r="L19" s="559">
        <f t="shared" si="14"/>
        <v>950</v>
      </c>
      <c r="M19" s="559">
        <f t="shared" si="14"/>
        <v>950</v>
      </c>
      <c r="N19" s="259">
        <f>N20</f>
        <v>960</v>
      </c>
      <c r="O19" s="259">
        <f>O20</f>
        <v>970</v>
      </c>
      <c r="P19" s="259">
        <f>P20</f>
        <v>980</v>
      </c>
    </row>
    <row r="20" spans="1:16">
      <c r="A20" s="231">
        <f t="shared" si="3"/>
        <v>12</v>
      </c>
      <c r="B20" s="86" t="s">
        <v>0</v>
      </c>
      <c r="C20" s="203">
        <v>637001</v>
      </c>
      <c r="D20" s="701" t="s">
        <v>279</v>
      </c>
      <c r="E20" s="702"/>
      <c r="F20" s="706"/>
      <c r="G20" s="88">
        <f>H20/30.126</f>
        <v>2323.5743211843587</v>
      </c>
      <c r="H20" s="108">
        <v>70000</v>
      </c>
      <c r="I20" s="260">
        <v>1161.76</v>
      </c>
      <c r="J20" s="467">
        <v>1032.4000000000001</v>
      </c>
      <c r="K20" s="260">
        <v>423.96</v>
      </c>
      <c r="L20" s="467">
        <v>950</v>
      </c>
      <c r="M20" s="467">
        <v>950</v>
      </c>
      <c r="N20" s="260">
        <v>960</v>
      </c>
      <c r="O20" s="260">
        <v>970</v>
      </c>
      <c r="P20" s="260">
        <v>980</v>
      </c>
    </row>
    <row r="21" spans="1:16">
      <c r="A21" s="231">
        <f t="shared" si="3"/>
        <v>13</v>
      </c>
      <c r="B21" s="47" t="s">
        <v>280</v>
      </c>
      <c r="C21" s="240" t="s">
        <v>281</v>
      </c>
      <c r="D21" s="240"/>
      <c r="E21" s="240"/>
      <c r="F21" s="240"/>
      <c r="G21" s="104">
        <v>763.46</v>
      </c>
      <c r="H21" s="49">
        <f>SUM(H22)</f>
        <v>23000</v>
      </c>
      <c r="I21" s="261">
        <f>I22</f>
        <v>1458.6599999999999</v>
      </c>
      <c r="J21" s="261">
        <f t="shared" ref="J21:P21" si="15">J22</f>
        <v>0</v>
      </c>
      <c r="K21" s="261">
        <f t="shared" si="15"/>
        <v>560.64</v>
      </c>
      <c r="L21" s="261">
        <f t="shared" si="15"/>
        <v>0</v>
      </c>
      <c r="M21" s="261">
        <f t="shared" si="15"/>
        <v>900</v>
      </c>
      <c r="N21" s="261">
        <f t="shared" si="15"/>
        <v>629</v>
      </c>
      <c r="O21" s="261">
        <f t="shared" si="15"/>
        <v>0</v>
      </c>
      <c r="P21" s="261">
        <f t="shared" si="15"/>
        <v>0</v>
      </c>
    </row>
    <row r="22" spans="1:16">
      <c r="A22" s="231">
        <f t="shared" si="3"/>
        <v>14</v>
      </c>
      <c r="B22" s="40"/>
      <c r="C22" s="81"/>
      <c r="D22" s="134" t="s">
        <v>123</v>
      </c>
      <c r="E22" s="241"/>
      <c r="F22" s="241"/>
      <c r="G22" s="103">
        <v>763.46</v>
      </c>
      <c r="H22" s="10">
        <v>23000</v>
      </c>
      <c r="I22" s="258">
        <f>I23</f>
        <v>1458.6599999999999</v>
      </c>
      <c r="J22" s="258">
        <f t="shared" ref="J22:P22" si="16">J23</f>
        <v>0</v>
      </c>
      <c r="K22" s="258">
        <f t="shared" si="16"/>
        <v>560.64</v>
      </c>
      <c r="L22" s="258">
        <f t="shared" si="16"/>
        <v>0</v>
      </c>
      <c r="M22" s="258">
        <f t="shared" si="16"/>
        <v>900</v>
      </c>
      <c r="N22" s="258">
        <f t="shared" si="16"/>
        <v>629</v>
      </c>
      <c r="O22" s="258">
        <f t="shared" si="16"/>
        <v>0</v>
      </c>
      <c r="P22" s="258">
        <f t="shared" si="16"/>
        <v>0</v>
      </c>
    </row>
    <row r="23" spans="1:16">
      <c r="A23" s="231">
        <f t="shared" si="3"/>
        <v>15</v>
      </c>
      <c r="B23" s="45"/>
      <c r="C23" s="445" t="s">
        <v>66</v>
      </c>
      <c r="D23" s="113" t="s">
        <v>119</v>
      </c>
      <c r="E23" s="113"/>
      <c r="F23" s="113"/>
      <c r="G23" s="117">
        <v>763.46</v>
      </c>
      <c r="H23" s="119">
        <v>23000</v>
      </c>
      <c r="I23" s="262">
        <f>SUM(I24:I32)</f>
        <v>1458.6599999999999</v>
      </c>
      <c r="J23" s="262">
        <f t="shared" ref="J23:O23" si="17">SUM(J24:J32)</f>
        <v>0</v>
      </c>
      <c r="K23" s="262">
        <f t="shared" si="17"/>
        <v>560.64</v>
      </c>
      <c r="L23" s="262">
        <f t="shared" si="17"/>
        <v>0</v>
      </c>
      <c r="M23" s="262">
        <f t="shared" ref="M23" si="18">SUM(M24:M32)</f>
        <v>900</v>
      </c>
      <c r="N23" s="262">
        <f t="shared" si="17"/>
        <v>629</v>
      </c>
      <c r="O23" s="262">
        <f t="shared" si="17"/>
        <v>0</v>
      </c>
      <c r="P23" s="262">
        <f t="shared" ref="P23" si="19">SUM(P24:P32)</f>
        <v>0</v>
      </c>
    </row>
    <row r="24" spans="1:16">
      <c r="A24" s="231">
        <f t="shared" si="3"/>
        <v>16</v>
      </c>
      <c r="B24" s="84" t="s">
        <v>0</v>
      </c>
      <c r="C24" s="233">
        <v>631001</v>
      </c>
      <c r="D24" s="702" t="s">
        <v>282</v>
      </c>
      <c r="E24" s="702"/>
      <c r="F24" s="706"/>
      <c r="G24" s="88">
        <f>H24/30.126</f>
        <v>66.387837748124539</v>
      </c>
      <c r="H24" s="108">
        <v>2000</v>
      </c>
      <c r="I24" s="260">
        <v>125.64</v>
      </c>
      <c r="J24" s="467">
        <v>0</v>
      </c>
      <c r="K24" s="260">
        <v>33.119999999999997</v>
      </c>
      <c r="L24" s="467">
        <v>0</v>
      </c>
      <c r="M24" s="260">
        <v>125.64</v>
      </c>
      <c r="N24" s="260">
        <v>55</v>
      </c>
      <c r="O24" s="260">
        <v>0</v>
      </c>
      <c r="P24" s="260">
        <v>0</v>
      </c>
    </row>
    <row r="25" spans="1:16">
      <c r="A25" s="231">
        <f t="shared" si="3"/>
        <v>17</v>
      </c>
      <c r="B25" s="84"/>
      <c r="C25" s="233">
        <v>632001</v>
      </c>
      <c r="D25" s="701" t="s">
        <v>304</v>
      </c>
      <c r="E25" s="702"/>
      <c r="F25" s="706"/>
      <c r="G25" s="88"/>
      <c r="H25" s="108"/>
      <c r="I25" s="260">
        <v>70.2</v>
      </c>
      <c r="J25" s="467">
        <v>0</v>
      </c>
      <c r="K25" s="260">
        <v>25</v>
      </c>
      <c r="L25" s="467">
        <v>0</v>
      </c>
      <c r="M25" s="260">
        <v>70.2</v>
      </c>
      <c r="N25" s="260">
        <v>30</v>
      </c>
      <c r="O25" s="260">
        <v>0</v>
      </c>
      <c r="P25" s="260">
        <v>0</v>
      </c>
    </row>
    <row r="26" spans="1:16">
      <c r="A26" s="231">
        <f t="shared" si="3"/>
        <v>18</v>
      </c>
      <c r="B26" s="84"/>
      <c r="C26" s="233">
        <v>632003</v>
      </c>
      <c r="D26" s="702" t="s">
        <v>283</v>
      </c>
      <c r="E26" s="702"/>
      <c r="F26" s="706"/>
      <c r="G26" s="88">
        <f t="shared" ref="G26:G32" si="20">H26/30.126</f>
        <v>132.77567549624908</v>
      </c>
      <c r="H26" s="108">
        <v>4000</v>
      </c>
      <c r="I26" s="260">
        <v>30</v>
      </c>
      <c r="J26" s="467">
        <v>0</v>
      </c>
      <c r="K26" s="260">
        <v>24</v>
      </c>
      <c r="L26" s="467">
        <v>0</v>
      </c>
      <c r="M26" s="260">
        <v>30</v>
      </c>
      <c r="N26" s="260">
        <v>30</v>
      </c>
      <c r="O26" s="260">
        <v>0</v>
      </c>
      <c r="P26" s="260">
        <v>0</v>
      </c>
    </row>
    <row r="27" spans="1:16">
      <c r="A27" s="231">
        <f t="shared" si="3"/>
        <v>19</v>
      </c>
      <c r="B27" s="84"/>
      <c r="C27" s="233">
        <v>633006</v>
      </c>
      <c r="D27" s="702" t="s">
        <v>40</v>
      </c>
      <c r="E27" s="702"/>
      <c r="F27" s="706"/>
      <c r="G27" s="88">
        <f t="shared" si="20"/>
        <v>99.581756622186816</v>
      </c>
      <c r="H27" s="108">
        <v>3000</v>
      </c>
      <c r="I27" s="260">
        <v>30.06</v>
      </c>
      <c r="J27" s="467">
        <v>0</v>
      </c>
      <c r="K27" s="260">
        <v>10</v>
      </c>
      <c r="L27" s="467">
        <v>0</v>
      </c>
      <c r="M27" s="260">
        <v>30.06</v>
      </c>
      <c r="N27" s="260">
        <v>12</v>
      </c>
      <c r="O27" s="260">
        <v>0</v>
      </c>
      <c r="P27" s="260">
        <v>0</v>
      </c>
    </row>
    <row r="28" spans="1:16">
      <c r="A28" s="231">
        <f t="shared" si="3"/>
        <v>20</v>
      </c>
      <c r="B28" s="84"/>
      <c r="C28" s="233">
        <v>633016</v>
      </c>
      <c r="D28" s="702" t="s">
        <v>41</v>
      </c>
      <c r="E28" s="702"/>
      <c r="F28" s="706"/>
      <c r="G28" s="88">
        <f t="shared" si="20"/>
        <v>33.19391887406227</v>
      </c>
      <c r="H28" s="108">
        <v>1000</v>
      </c>
      <c r="I28" s="260">
        <v>33.9</v>
      </c>
      <c r="J28" s="467">
        <v>0</v>
      </c>
      <c r="K28" s="260">
        <v>12</v>
      </c>
      <c r="L28" s="467">
        <v>0</v>
      </c>
      <c r="M28" s="260">
        <v>33.9</v>
      </c>
      <c r="N28" s="260">
        <v>12</v>
      </c>
      <c r="O28" s="260">
        <v>0</v>
      </c>
      <c r="P28" s="260">
        <v>0</v>
      </c>
    </row>
    <row r="29" spans="1:16">
      <c r="A29" s="231">
        <f t="shared" si="3"/>
        <v>21</v>
      </c>
      <c r="B29" s="84"/>
      <c r="C29" s="233">
        <v>635006</v>
      </c>
      <c r="D29" s="81" t="s">
        <v>284</v>
      </c>
      <c r="E29" s="81"/>
      <c r="F29" s="81"/>
      <c r="G29" s="88">
        <f t="shared" si="20"/>
        <v>66.387837748124539</v>
      </c>
      <c r="H29" s="108">
        <v>2000</v>
      </c>
      <c r="I29" s="260">
        <v>14.1</v>
      </c>
      <c r="J29" s="467">
        <v>0</v>
      </c>
      <c r="K29" s="260">
        <v>75.66</v>
      </c>
      <c r="L29" s="467">
        <v>0</v>
      </c>
      <c r="M29" s="260">
        <v>14.1</v>
      </c>
      <c r="N29" s="260">
        <v>90</v>
      </c>
      <c r="O29" s="260">
        <v>0</v>
      </c>
      <c r="P29" s="260">
        <v>0</v>
      </c>
    </row>
    <row r="30" spans="1:16">
      <c r="A30" s="231">
        <f t="shared" si="3"/>
        <v>22</v>
      </c>
      <c r="B30" s="84"/>
      <c r="C30" s="233">
        <v>637004</v>
      </c>
      <c r="D30" s="702" t="s">
        <v>55</v>
      </c>
      <c r="E30" s="702"/>
      <c r="F30" s="706"/>
      <c r="G30" s="88">
        <f t="shared" si="20"/>
        <v>33.19391887406227</v>
      </c>
      <c r="H30" s="108">
        <v>1000</v>
      </c>
      <c r="I30" s="260">
        <v>0</v>
      </c>
      <c r="J30" s="467">
        <v>0</v>
      </c>
      <c r="K30" s="260">
        <v>0</v>
      </c>
      <c r="L30" s="467">
        <v>0</v>
      </c>
      <c r="M30" s="260">
        <v>0</v>
      </c>
      <c r="N30" s="260">
        <v>0</v>
      </c>
      <c r="O30" s="260">
        <v>0</v>
      </c>
      <c r="P30" s="260">
        <v>0</v>
      </c>
    </row>
    <row r="31" spans="1:16">
      <c r="A31" s="231">
        <f t="shared" si="3"/>
        <v>23</v>
      </c>
      <c r="B31" s="84"/>
      <c r="C31" s="233">
        <v>637014</v>
      </c>
      <c r="D31" s="702" t="s">
        <v>43</v>
      </c>
      <c r="E31" s="702"/>
      <c r="F31" s="706"/>
      <c r="G31" s="88">
        <f>H31/30.126</f>
        <v>66.387837748124539</v>
      </c>
      <c r="H31" s="108">
        <v>2000</v>
      </c>
      <c r="I31" s="260">
        <v>137.47</v>
      </c>
      <c r="J31" s="467">
        <v>0</v>
      </c>
      <c r="K31" s="260">
        <v>51.6</v>
      </c>
      <c r="L31" s="467">
        <v>0</v>
      </c>
      <c r="M31" s="260">
        <v>137.47</v>
      </c>
      <c r="N31" s="260">
        <v>50</v>
      </c>
      <c r="O31" s="260">
        <v>0</v>
      </c>
      <c r="P31" s="260">
        <v>0</v>
      </c>
    </row>
    <row r="32" spans="1:16">
      <c r="A32" s="231">
        <f t="shared" si="3"/>
        <v>24</v>
      </c>
      <c r="B32" s="84"/>
      <c r="C32" s="233">
        <v>637026</v>
      </c>
      <c r="D32" s="702" t="s">
        <v>285</v>
      </c>
      <c r="E32" s="702"/>
      <c r="F32" s="706"/>
      <c r="G32" s="88">
        <f t="shared" si="20"/>
        <v>265.55135099249816</v>
      </c>
      <c r="H32" s="108">
        <v>8000</v>
      </c>
      <c r="I32" s="260">
        <v>1017.29</v>
      </c>
      <c r="J32" s="467">
        <v>0</v>
      </c>
      <c r="K32" s="260">
        <v>329.26</v>
      </c>
      <c r="L32" s="467">
        <v>0</v>
      </c>
      <c r="M32" s="260">
        <v>458.63</v>
      </c>
      <c r="N32" s="260">
        <v>350</v>
      </c>
      <c r="O32" s="260">
        <v>0</v>
      </c>
      <c r="P32" s="260">
        <v>0</v>
      </c>
    </row>
    <row r="33" spans="1:16" ht="13.5" thickBot="1">
      <c r="A33" s="231">
        <f t="shared" si="3"/>
        <v>25</v>
      </c>
      <c r="B33" s="127" t="s">
        <v>286</v>
      </c>
      <c r="C33" s="128" t="s">
        <v>287</v>
      </c>
      <c r="D33" s="128"/>
      <c r="E33" s="128"/>
      <c r="F33" s="128"/>
      <c r="G33" s="141">
        <v>763.46</v>
      </c>
      <c r="H33" s="130">
        <v>23000</v>
      </c>
      <c r="I33" s="270">
        <f>I34</f>
        <v>265.06</v>
      </c>
      <c r="J33" s="270">
        <f t="shared" ref="J33:P33" si="21">J34</f>
        <v>95.6</v>
      </c>
      <c r="K33" s="270">
        <f t="shared" si="21"/>
        <v>286.05</v>
      </c>
      <c r="L33" s="270">
        <f t="shared" si="21"/>
        <v>170</v>
      </c>
      <c r="M33" s="270">
        <f t="shared" si="21"/>
        <v>1070</v>
      </c>
      <c r="N33" s="270">
        <f t="shared" si="21"/>
        <v>180</v>
      </c>
      <c r="O33" s="270">
        <f t="shared" si="21"/>
        <v>190</v>
      </c>
      <c r="P33" s="270">
        <f t="shared" si="21"/>
        <v>220</v>
      </c>
    </row>
    <row r="34" spans="1:16">
      <c r="A34" s="231">
        <f t="shared" si="3"/>
        <v>26</v>
      </c>
      <c r="B34" s="40"/>
      <c r="C34" s="81"/>
      <c r="D34" s="134" t="s">
        <v>123</v>
      </c>
      <c r="E34" s="241"/>
      <c r="F34" s="241"/>
      <c r="G34" s="103">
        <v>763.46</v>
      </c>
      <c r="H34" s="10">
        <v>23000</v>
      </c>
      <c r="I34" s="258">
        <f>I35</f>
        <v>265.06</v>
      </c>
      <c r="J34" s="258">
        <f t="shared" ref="J34" si="22">J35</f>
        <v>95.6</v>
      </c>
      <c r="K34" s="258">
        <f t="shared" ref="K34:P34" si="23">K35</f>
        <v>286.05</v>
      </c>
      <c r="L34" s="258">
        <f t="shared" si="23"/>
        <v>170</v>
      </c>
      <c r="M34" s="258">
        <f t="shared" si="23"/>
        <v>1070</v>
      </c>
      <c r="N34" s="258">
        <f t="shared" si="23"/>
        <v>180</v>
      </c>
      <c r="O34" s="258">
        <f t="shared" si="23"/>
        <v>190</v>
      </c>
      <c r="P34" s="258">
        <f t="shared" si="23"/>
        <v>220</v>
      </c>
    </row>
    <row r="35" spans="1:16">
      <c r="A35" s="231">
        <f t="shared" si="3"/>
        <v>27</v>
      </c>
      <c r="B35" s="45"/>
      <c r="C35" s="446" t="s">
        <v>66</v>
      </c>
      <c r="D35" s="133" t="s">
        <v>119</v>
      </c>
      <c r="E35" s="113"/>
      <c r="F35" s="113"/>
      <c r="G35" s="117">
        <v>763.46</v>
      </c>
      <c r="H35" s="119">
        <v>23000</v>
      </c>
      <c r="I35" s="262">
        <f>SUM(I36:I37)</f>
        <v>265.06</v>
      </c>
      <c r="J35" s="262">
        <f t="shared" ref="J35:O35" si="24">SUM(J36:J37)</f>
        <v>95.6</v>
      </c>
      <c r="K35" s="262">
        <f t="shared" si="24"/>
        <v>286.05</v>
      </c>
      <c r="L35" s="262">
        <f t="shared" si="24"/>
        <v>170</v>
      </c>
      <c r="M35" s="262">
        <f t="shared" ref="M35" si="25">SUM(M36:M37)</f>
        <v>1070</v>
      </c>
      <c r="N35" s="262">
        <f t="shared" si="24"/>
        <v>180</v>
      </c>
      <c r="O35" s="262">
        <f t="shared" si="24"/>
        <v>190</v>
      </c>
      <c r="P35" s="262">
        <f t="shared" ref="P35" si="26">SUM(P36:P37)</f>
        <v>220</v>
      </c>
    </row>
    <row r="36" spans="1:16">
      <c r="A36" s="231">
        <f t="shared" si="3"/>
        <v>28</v>
      </c>
      <c r="B36" s="84" t="s">
        <v>0</v>
      </c>
      <c r="C36" s="203">
        <v>633013</v>
      </c>
      <c r="D36" s="701" t="s">
        <v>288</v>
      </c>
      <c r="E36" s="702"/>
      <c r="F36" s="706"/>
      <c r="G36" s="88">
        <f>H36/30.126</f>
        <v>199.16351324437363</v>
      </c>
      <c r="H36" s="108">
        <v>6000</v>
      </c>
      <c r="I36" s="260">
        <v>250.06</v>
      </c>
      <c r="J36" s="467">
        <v>95.6</v>
      </c>
      <c r="K36" s="260">
        <v>286.05</v>
      </c>
      <c r="L36" s="467">
        <v>150</v>
      </c>
      <c r="M36" s="467">
        <v>1050</v>
      </c>
      <c r="N36" s="260">
        <v>155</v>
      </c>
      <c r="O36" s="260">
        <v>160</v>
      </c>
      <c r="P36" s="260">
        <v>200</v>
      </c>
    </row>
    <row r="37" spans="1:16" ht="13.5" thickBot="1">
      <c r="A37" s="582">
        <f t="shared" si="3"/>
        <v>29</v>
      </c>
      <c r="B37" s="91"/>
      <c r="C37" s="176">
        <v>635002</v>
      </c>
      <c r="D37" s="234" t="s">
        <v>270</v>
      </c>
      <c r="E37" s="93"/>
      <c r="F37" s="93"/>
      <c r="G37" s="95">
        <f>H37/30.126</f>
        <v>564.29662085905863</v>
      </c>
      <c r="H37" s="109">
        <v>17000</v>
      </c>
      <c r="I37" s="266">
        <v>15</v>
      </c>
      <c r="J37" s="579">
        <v>0</v>
      </c>
      <c r="K37" s="266">
        <v>0</v>
      </c>
      <c r="L37" s="579">
        <v>20</v>
      </c>
      <c r="M37" s="579">
        <v>20</v>
      </c>
      <c r="N37" s="266">
        <v>25</v>
      </c>
      <c r="O37" s="266">
        <v>30</v>
      </c>
      <c r="P37" s="266">
        <v>20</v>
      </c>
    </row>
  </sheetData>
  <mergeCells count="14">
    <mergeCell ref="D32:F32"/>
    <mergeCell ref="D36:F36"/>
    <mergeCell ref="G4:H4"/>
    <mergeCell ref="D16:F16"/>
    <mergeCell ref="D20:F20"/>
    <mergeCell ref="D24:F24"/>
    <mergeCell ref="D26:F26"/>
    <mergeCell ref="D27:F27"/>
    <mergeCell ref="D28:F28"/>
    <mergeCell ref="D5:E8"/>
    <mergeCell ref="G5:H5"/>
    <mergeCell ref="D25:F25"/>
    <mergeCell ref="D30:F30"/>
    <mergeCell ref="D31:F3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Q36"/>
  <sheetViews>
    <sheetView workbookViewId="0">
      <selection activeCell="K2" sqref="K2"/>
    </sheetView>
  </sheetViews>
  <sheetFormatPr defaultRowHeight="12.75"/>
  <cols>
    <col min="1" max="1" width="3.28515625" customWidth="1"/>
    <col min="6" max="6" width="11.7109375" customWidth="1"/>
    <col min="7" max="7" width="0" hidden="1" customWidth="1"/>
    <col min="8" max="8" width="0" style="4" hidden="1" customWidth="1"/>
    <col min="10" max="10" width="9.140625" style="4"/>
    <col min="12" max="12" width="9.140625" style="4"/>
    <col min="13" max="13" width="9.7109375" style="4" bestFit="1" customWidth="1"/>
  </cols>
  <sheetData>
    <row r="2" spans="1:16" s="11" customFormat="1" ht="18">
      <c r="A2" s="11" t="s">
        <v>127</v>
      </c>
      <c r="H2" s="135"/>
      <c r="J2" s="135"/>
      <c r="K2" s="747"/>
      <c r="L2" s="135"/>
      <c r="M2" s="135"/>
    </row>
    <row r="3" spans="1:16" ht="13.5" thickBot="1"/>
    <row r="4" spans="1:16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430">
        <v>2011</v>
      </c>
      <c r="K4" s="275">
        <v>2012</v>
      </c>
      <c r="L4" s="265">
        <v>2013</v>
      </c>
      <c r="M4" s="638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31"/>
      <c r="K5" s="250"/>
      <c r="L5" s="400"/>
      <c r="M5" s="431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31"/>
      <c r="K6" s="250"/>
      <c r="L6" s="400"/>
      <c r="M6" s="431"/>
      <c r="N6" s="250"/>
      <c r="O6" s="250"/>
      <c r="P6" s="250"/>
    </row>
    <row r="7" spans="1:16" ht="13.5" thickBot="1">
      <c r="A7" s="16"/>
      <c r="B7" s="21"/>
      <c r="C7" s="22"/>
      <c r="D7" s="690"/>
      <c r="E7" s="691"/>
      <c r="F7" s="23"/>
      <c r="G7" s="98" t="s">
        <v>0</v>
      </c>
      <c r="H7" s="418" t="s">
        <v>0</v>
      </c>
      <c r="I7" s="251" t="s">
        <v>0</v>
      </c>
      <c r="J7" s="432" t="s">
        <v>0</v>
      </c>
      <c r="K7" s="251" t="s">
        <v>0</v>
      </c>
      <c r="L7" s="401" t="s">
        <v>0</v>
      </c>
      <c r="M7" s="432"/>
      <c r="N7" s="251" t="s">
        <v>0</v>
      </c>
      <c r="O7" s="251" t="s">
        <v>0</v>
      </c>
      <c r="P7" s="251" t="s">
        <v>0</v>
      </c>
    </row>
    <row r="8" spans="1:16" ht="15.75" thickTop="1">
      <c r="A8" s="528">
        <v>1</v>
      </c>
      <c r="B8" s="24" t="s">
        <v>183</v>
      </c>
      <c r="C8" s="25"/>
      <c r="D8" s="26"/>
      <c r="E8" s="26"/>
      <c r="F8" s="26"/>
      <c r="G8" s="105">
        <f t="shared" ref="G8:L8" si="0">SUM(G9:G11)</f>
        <v>995.81756622186822</v>
      </c>
      <c r="H8" s="27">
        <f t="shared" si="0"/>
        <v>30000</v>
      </c>
      <c r="I8" s="252">
        <f t="shared" si="0"/>
        <v>1555.62</v>
      </c>
      <c r="J8" s="405">
        <f t="shared" si="0"/>
        <v>854.85</v>
      </c>
      <c r="K8" s="252">
        <f t="shared" si="0"/>
        <v>1646.4900000000002</v>
      </c>
      <c r="L8" s="252">
        <f t="shared" si="0"/>
        <v>1314.4</v>
      </c>
      <c r="M8" s="252">
        <f t="shared" ref="M8" si="1">SUM(M9:M11)</f>
        <v>1000.4</v>
      </c>
      <c r="N8" s="252">
        <f>SUM(N9:N11)</f>
        <v>1285.4000000000001</v>
      </c>
      <c r="O8" s="252">
        <f>SUM(O9:O11)</f>
        <v>1319.4</v>
      </c>
      <c r="P8" s="252">
        <f>SUM(P9:P11)</f>
        <v>1335.4</v>
      </c>
    </row>
    <row r="9" spans="1:16">
      <c r="A9" s="7">
        <f t="shared" ref="A9:A15" si="2">A8+1</f>
        <v>2</v>
      </c>
      <c r="B9" s="28" t="s">
        <v>113</v>
      </c>
      <c r="C9" s="29" t="s">
        <v>114</v>
      </c>
      <c r="D9" s="30"/>
      <c r="E9" s="31"/>
      <c r="F9" s="31"/>
      <c r="G9" s="100">
        <f t="shared" ref="G9:L9" si="3">SUM(G13,G20,G25)</f>
        <v>995.81756622186822</v>
      </c>
      <c r="H9" s="137">
        <f t="shared" si="3"/>
        <v>30000</v>
      </c>
      <c r="I9" s="253">
        <f t="shared" si="3"/>
        <v>1555.62</v>
      </c>
      <c r="J9" s="406">
        <f t="shared" si="3"/>
        <v>854.85</v>
      </c>
      <c r="K9" s="253">
        <f t="shared" si="3"/>
        <v>1646.4900000000002</v>
      </c>
      <c r="L9" s="253">
        <f t="shared" si="3"/>
        <v>1314.4</v>
      </c>
      <c r="M9" s="253">
        <f t="shared" ref="M9" si="4">SUM(M13,M20,M25)</f>
        <v>1000.4</v>
      </c>
      <c r="N9" s="253">
        <f>N12+N19+N24+N33</f>
        <v>1285.4000000000001</v>
      </c>
      <c r="O9" s="253">
        <f>O12+O19+O24+O33</f>
        <v>1319.4</v>
      </c>
      <c r="P9" s="253">
        <f>P12+P19+P24+P33</f>
        <v>1335.4</v>
      </c>
    </row>
    <row r="10" spans="1:16">
      <c r="A10" s="7">
        <f t="shared" si="2"/>
        <v>3</v>
      </c>
      <c r="B10" s="28" t="s">
        <v>115</v>
      </c>
      <c r="C10" s="29" t="s">
        <v>116</v>
      </c>
      <c r="D10" s="30"/>
      <c r="E10" s="31"/>
      <c r="F10" s="31"/>
      <c r="G10" s="101">
        <v>0</v>
      </c>
      <c r="H10" s="140">
        <v>0</v>
      </c>
      <c r="I10" s="423">
        <v>0</v>
      </c>
      <c r="J10" s="407">
        <v>0</v>
      </c>
      <c r="K10" s="254"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</row>
    <row r="11" spans="1:16" ht="13.5" thickBot="1">
      <c r="A11" s="7">
        <f t="shared" si="2"/>
        <v>4</v>
      </c>
      <c r="B11" s="32"/>
      <c r="C11" s="33" t="s">
        <v>117</v>
      </c>
      <c r="D11" s="34"/>
      <c r="E11" s="35"/>
      <c r="F11" s="35"/>
      <c r="G11" s="102">
        <v>0</v>
      </c>
      <c r="H11" s="139">
        <v>0</v>
      </c>
      <c r="I11" s="255">
        <v>0</v>
      </c>
      <c r="J11" s="408">
        <v>0</v>
      </c>
      <c r="K11" s="255">
        <v>0</v>
      </c>
      <c r="L11" s="255">
        <v>0</v>
      </c>
      <c r="M11" s="255">
        <v>0</v>
      </c>
      <c r="N11" s="255">
        <v>0</v>
      </c>
      <c r="O11" s="255">
        <v>0</v>
      </c>
      <c r="P11" s="255">
        <v>0</v>
      </c>
    </row>
    <row r="12" spans="1:16" ht="13.5" thickTop="1">
      <c r="A12" s="7">
        <f t="shared" si="2"/>
        <v>5</v>
      </c>
      <c r="B12" s="83" t="s">
        <v>163</v>
      </c>
      <c r="C12" s="36" t="s">
        <v>184</v>
      </c>
      <c r="D12" s="37"/>
      <c r="E12" s="37"/>
      <c r="F12" s="37"/>
      <c r="G12" s="123">
        <f t="shared" ref="G12:M13" si="5">G13</f>
        <v>265.55135099249816</v>
      </c>
      <c r="H12" s="124">
        <f t="shared" si="5"/>
        <v>8000</v>
      </c>
      <c r="I12" s="256">
        <f t="shared" si="5"/>
        <v>1227.75</v>
      </c>
      <c r="J12" s="409">
        <f t="shared" si="5"/>
        <v>281.43</v>
      </c>
      <c r="K12" s="256">
        <f t="shared" si="5"/>
        <v>352.41</v>
      </c>
      <c r="L12" s="256">
        <f t="shared" si="5"/>
        <v>382</v>
      </c>
      <c r="M12" s="256">
        <f t="shared" si="5"/>
        <v>382</v>
      </c>
      <c r="N12" s="256">
        <f t="shared" ref="N12:P13" si="6">N13</f>
        <v>343</v>
      </c>
      <c r="O12" s="256">
        <f t="shared" si="6"/>
        <v>360</v>
      </c>
      <c r="P12" s="256">
        <f t="shared" si="6"/>
        <v>373</v>
      </c>
    </row>
    <row r="13" spans="1:16">
      <c r="A13" s="7">
        <f t="shared" si="2"/>
        <v>6</v>
      </c>
      <c r="B13" s="39"/>
      <c r="C13" s="8"/>
      <c r="D13" s="111" t="s">
        <v>123</v>
      </c>
      <c r="E13" s="9"/>
      <c r="F13" s="9"/>
      <c r="G13" s="103">
        <f t="shared" si="5"/>
        <v>265.55135099249816</v>
      </c>
      <c r="H13" s="10">
        <f t="shared" si="5"/>
        <v>8000</v>
      </c>
      <c r="I13" s="258">
        <f t="shared" si="5"/>
        <v>1227.75</v>
      </c>
      <c r="J13" s="410">
        <f t="shared" si="5"/>
        <v>281.43</v>
      </c>
      <c r="K13" s="258">
        <f t="shared" si="5"/>
        <v>352.41</v>
      </c>
      <c r="L13" s="258">
        <f t="shared" si="5"/>
        <v>382</v>
      </c>
      <c r="M13" s="258">
        <f t="shared" si="5"/>
        <v>382</v>
      </c>
      <c r="N13" s="258">
        <f t="shared" si="6"/>
        <v>343</v>
      </c>
      <c r="O13" s="258">
        <f t="shared" si="6"/>
        <v>360</v>
      </c>
      <c r="P13" s="258">
        <f t="shared" si="6"/>
        <v>373</v>
      </c>
    </row>
    <row r="14" spans="1:16">
      <c r="A14" s="7">
        <f t="shared" si="2"/>
        <v>7</v>
      </c>
      <c r="B14" s="42"/>
      <c r="C14" s="112" t="s">
        <v>78</v>
      </c>
      <c r="D14" s="113" t="s">
        <v>180</v>
      </c>
      <c r="E14" s="113"/>
      <c r="F14" s="113"/>
      <c r="G14" s="114">
        <f t="shared" ref="G14:H14" si="7">SUM(G15:G17)</f>
        <v>265.55135099249816</v>
      </c>
      <c r="H14" s="115">
        <f t="shared" si="7"/>
        <v>8000</v>
      </c>
      <c r="I14" s="259">
        <f>SUM(I15:I18)</f>
        <v>1227.75</v>
      </c>
      <c r="J14" s="399">
        <f t="shared" ref="J14:O14" si="8">SUM(J15:J18)</f>
        <v>281.43</v>
      </c>
      <c r="K14" s="259">
        <f t="shared" si="8"/>
        <v>352.41</v>
      </c>
      <c r="L14" s="259">
        <f t="shared" si="8"/>
        <v>382</v>
      </c>
      <c r="M14" s="259">
        <f t="shared" ref="M14" si="9">SUM(M15:M18)</f>
        <v>382</v>
      </c>
      <c r="N14" s="259">
        <f t="shared" si="8"/>
        <v>343</v>
      </c>
      <c r="O14" s="259">
        <f t="shared" si="8"/>
        <v>360</v>
      </c>
      <c r="P14" s="259">
        <f t="shared" ref="P14" si="10">SUM(P15:P18)</f>
        <v>373</v>
      </c>
    </row>
    <row r="15" spans="1:16">
      <c r="A15" s="7">
        <f t="shared" si="2"/>
        <v>8</v>
      </c>
      <c r="B15" s="86" t="s">
        <v>0</v>
      </c>
      <c r="C15" s="82">
        <v>632001</v>
      </c>
      <c r="D15" s="81" t="s">
        <v>36</v>
      </c>
      <c r="E15" s="81"/>
      <c r="F15" s="81"/>
      <c r="G15" s="87">
        <f>H15/30.126</f>
        <v>66.387837748124539</v>
      </c>
      <c r="H15" s="108">
        <v>2000</v>
      </c>
      <c r="I15" s="424">
        <v>283.37</v>
      </c>
      <c r="J15" s="179">
        <v>262.05</v>
      </c>
      <c r="K15" s="260">
        <v>352.41</v>
      </c>
      <c r="L15" s="263">
        <v>310</v>
      </c>
      <c r="M15" s="263">
        <v>310</v>
      </c>
      <c r="N15" s="260">
        <v>315</v>
      </c>
      <c r="O15" s="260">
        <v>320</v>
      </c>
      <c r="P15" s="260">
        <v>325</v>
      </c>
    </row>
    <row r="16" spans="1:16">
      <c r="A16" s="7">
        <f t="shared" ref="A16:A33" si="11">A15+1</f>
        <v>9</v>
      </c>
      <c r="B16" s="86" t="s">
        <v>0</v>
      </c>
      <c r="C16" s="82">
        <v>633006</v>
      </c>
      <c r="D16" s="81" t="s">
        <v>40</v>
      </c>
      <c r="E16" s="81"/>
      <c r="F16" s="81"/>
      <c r="G16" s="87">
        <f t="shared" ref="G16:G17" si="12">H16/30.126</f>
        <v>66.387837748124539</v>
      </c>
      <c r="H16" s="108">
        <v>2000</v>
      </c>
      <c r="I16" s="424">
        <v>215.73</v>
      </c>
      <c r="J16" s="179">
        <v>19.38</v>
      </c>
      <c r="K16" s="260">
        <v>0</v>
      </c>
      <c r="L16" s="263">
        <v>22</v>
      </c>
      <c r="M16" s="263">
        <v>22</v>
      </c>
      <c r="N16" s="260">
        <v>28</v>
      </c>
      <c r="O16" s="260">
        <v>40</v>
      </c>
      <c r="P16" s="260">
        <v>48</v>
      </c>
    </row>
    <row r="17" spans="1:17">
      <c r="A17" s="7">
        <f t="shared" si="11"/>
        <v>10</v>
      </c>
      <c r="B17" s="86" t="s">
        <v>0</v>
      </c>
      <c r="C17" s="82">
        <v>635006</v>
      </c>
      <c r="D17" s="81" t="s">
        <v>257</v>
      </c>
      <c r="E17" s="81"/>
      <c r="F17" s="81"/>
      <c r="G17" s="87">
        <f t="shared" si="12"/>
        <v>132.77567549624908</v>
      </c>
      <c r="H17" s="108">
        <v>4000</v>
      </c>
      <c r="I17" s="424">
        <v>191.05</v>
      </c>
      <c r="J17" s="179">
        <v>0</v>
      </c>
      <c r="K17" s="260">
        <v>0</v>
      </c>
      <c r="L17" s="263">
        <v>50</v>
      </c>
      <c r="M17" s="263">
        <v>50</v>
      </c>
      <c r="N17" s="260">
        <v>0</v>
      </c>
      <c r="O17" s="260">
        <v>0</v>
      </c>
      <c r="P17" s="260">
        <v>0</v>
      </c>
    </row>
    <row r="18" spans="1:17">
      <c r="A18" s="7">
        <f t="shared" si="11"/>
        <v>11</v>
      </c>
      <c r="B18" s="84"/>
      <c r="C18" s="82">
        <v>637027</v>
      </c>
      <c r="D18" s="81" t="s">
        <v>47</v>
      </c>
      <c r="E18" s="81"/>
      <c r="F18" s="81"/>
      <c r="G18" s="87"/>
      <c r="H18" s="108"/>
      <c r="I18" s="424">
        <v>537.6</v>
      </c>
      <c r="J18" s="179">
        <v>0</v>
      </c>
      <c r="K18" s="260">
        <v>0</v>
      </c>
      <c r="L18" s="263">
        <v>0</v>
      </c>
      <c r="M18" s="263">
        <v>0</v>
      </c>
      <c r="N18" s="260">
        <v>0</v>
      </c>
      <c r="O18" s="260">
        <v>0</v>
      </c>
      <c r="P18" s="260">
        <v>0</v>
      </c>
    </row>
    <row r="19" spans="1:17">
      <c r="A19" s="7">
        <f t="shared" si="11"/>
        <v>12</v>
      </c>
      <c r="B19" s="47" t="s">
        <v>162</v>
      </c>
      <c r="C19" s="48" t="s">
        <v>185</v>
      </c>
      <c r="D19" s="48"/>
      <c r="E19" s="48"/>
      <c r="F19" s="48"/>
      <c r="G19" s="104">
        <f t="shared" ref="G19:M20" si="13">G20</f>
        <v>531.10270198499632</v>
      </c>
      <c r="H19" s="49">
        <f t="shared" si="13"/>
        <v>16000</v>
      </c>
      <c r="I19" s="261">
        <f t="shared" si="13"/>
        <v>20.23</v>
      </c>
      <c r="J19" s="412">
        <f t="shared" si="13"/>
        <v>354.29999999999995</v>
      </c>
      <c r="K19" s="261">
        <f t="shared" si="13"/>
        <v>751.5</v>
      </c>
      <c r="L19" s="672">
        <f t="shared" si="13"/>
        <v>382.4</v>
      </c>
      <c r="M19" s="672">
        <f t="shared" si="13"/>
        <v>268.39999999999998</v>
      </c>
      <c r="N19" s="261">
        <f t="shared" ref="N19:P20" si="14">N20</f>
        <v>402.4</v>
      </c>
      <c r="O19" s="261">
        <f t="shared" si="14"/>
        <v>422.4</v>
      </c>
      <c r="P19" s="261">
        <f t="shared" si="14"/>
        <v>422.4</v>
      </c>
    </row>
    <row r="20" spans="1:17" s="1" customFormat="1">
      <c r="A20" s="7">
        <f t="shared" si="11"/>
        <v>13</v>
      </c>
      <c r="B20" s="132"/>
      <c r="C20" s="8"/>
      <c r="D20" s="111" t="s">
        <v>123</v>
      </c>
      <c r="E20" s="9"/>
      <c r="F20" s="9"/>
      <c r="G20" s="103">
        <f t="shared" si="13"/>
        <v>531.10270198499632</v>
      </c>
      <c r="H20" s="10">
        <f t="shared" si="13"/>
        <v>16000</v>
      </c>
      <c r="I20" s="258">
        <f t="shared" si="13"/>
        <v>20.23</v>
      </c>
      <c r="J20" s="410">
        <f t="shared" si="13"/>
        <v>354.29999999999995</v>
      </c>
      <c r="K20" s="258">
        <f t="shared" si="13"/>
        <v>751.5</v>
      </c>
      <c r="L20" s="258">
        <f t="shared" si="13"/>
        <v>382.4</v>
      </c>
      <c r="M20" s="258">
        <f t="shared" si="13"/>
        <v>268.39999999999998</v>
      </c>
      <c r="N20" s="258">
        <f t="shared" si="14"/>
        <v>402.4</v>
      </c>
      <c r="O20" s="258">
        <f t="shared" si="14"/>
        <v>422.4</v>
      </c>
      <c r="P20" s="258">
        <f t="shared" si="14"/>
        <v>422.4</v>
      </c>
    </row>
    <row r="21" spans="1:17" s="1" customFormat="1">
      <c r="A21" s="7">
        <f t="shared" si="11"/>
        <v>14</v>
      </c>
      <c r="B21" s="132"/>
      <c r="C21" s="112" t="s">
        <v>77</v>
      </c>
      <c r="D21" s="113" t="s">
        <v>189</v>
      </c>
      <c r="E21" s="113"/>
      <c r="F21" s="113"/>
      <c r="G21" s="114">
        <f t="shared" ref="G21:L21" si="15">SUM(G22:G23)</f>
        <v>531.10270198499632</v>
      </c>
      <c r="H21" s="115">
        <f t="shared" si="15"/>
        <v>16000</v>
      </c>
      <c r="I21" s="259">
        <f t="shared" si="15"/>
        <v>20.23</v>
      </c>
      <c r="J21" s="411">
        <f t="shared" si="15"/>
        <v>354.29999999999995</v>
      </c>
      <c r="K21" s="259">
        <f t="shared" si="15"/>
        <v>751.5</v>
      </c>
      <c r="L21" s="259">
        <f t="shared" si="15"/>
        <v>382.4</v>
      </c>
      <c r="M21" s="259">
        <f t="shared" ref="M21" si="16">SUM(M22:M23)</f>
        <v>268.39999999999998</v>
      </c>
      <c r="N21" s="259">
        <f>SUM(N22:N23)</f>
        <v>402.4</v>
      </c>
      <c r="O21" s="259">
        <f>SUM(O22:O23)</f>
        <v>422.4</v>
      </c>
      <c r="P21" s="259">
        <f>SUM(P22:P23)</f>
        <v>422.4</v>
      </c>
    </row>
    <row r="22" spans="1:17" s="1" customFormat="1">
      <c r="A22" s="7">
        <f t="shared" si="11"/>
        <v>15</v>
      </c>
      <c r="B22" s="86" t="s">
        <v>0</v>
      </c>
      <c r="C22" s="82">
        <v>635004</v>
      </c>
      <c r="D22" s="81" t="s">
        <v>58</v>
      </c>
      <c r="E22" s="81"/>
      <c r="F22" s="81"/>
      <c r="G22" s="87">
        <f>H22/30.126</f>
        <v>497.90878311093405</v>
      </c>
      <c r="H22" s="108">
        <v>15000</v>
      </c>
      <c r="I22" s="424">
        <v>0</v>
      </c>
      <c r="J22" s="179">
        <v>333.9</v>
      </c>
      <c r="K22" s="260">
        <v>731.1</v>
      </c>
      <c r="L22" s="263">
        <v>360</v>
      </c>
      <c r="M22" s="263">
        <v>246</v>
      </c>
      <c r="N22" s="260">
        <v>380</v>
      </c>
      <c r="O22" s="260">
        <v>400</v>
      </c>
      <c r="P22" s="260">
        <v>400</v>
      </c>
      <c r="Q22" s="271"/>
    </row>
    <row r="23" spans="1:17" s="1" customFormat="1">
      <c r="A23" s="7">
        <f t="shared" si="11"/>
        <v>16</v>
      </c>
      <c r="B23" s="86" t="s">
        <v>0</v>
      </c>
      <c r="C23" s="82">
        <v>637012</v>
      </c>
      <c r="D23" s="81" t="s">
        <v>59</v>
      </c>
      <c r="E23" s="81"/>
      <c r="F23" s="81"/>
      <c r="G23" s="87">
        <f>H23/30.126</f>
        <v>33.19391887406227</v>
      </c>
      <c r="H23" s="108">
        <v>1000</v>
      </c>
      <c r="I23" s="424">
        <v>20.23</v>
      </c>
      <c r="J23" s="179">
        <v>20.399999999999999</v>
      </c>
      <c r="K23" s="260">
        <v>20.399999999999999</v>
      </c>
      <c r="L23" s="263">
        <v>22.4</v>
      </c>
      <c r="M23" s="263">
        <v>22.4</v>
      </c>
      <c r="N23" s="260">
        <v>22.4</v>
      </c>
      <c r="O23" s="260">
        <v>22.4</v>
      </c>
      <c r="P23" s="260">
        <v>22.4</v>
      </c>
    </row>
    <row r="24" spans="1:17">
      <c r="A24" s="7">
        <f t="shared" si="11"/>
        <v>17</v>
      </c>
      <c r="B24" s="47" t="s">
        <v>168</v>
      </c>
      <c r="C24" s="48" t="s">
        <v>186</v>
      </c>
      <c r="D24" s="48"/>
      <c r="E24" s="48"/>
      <c r="F24" s="48"/>
      <c r="G24" s="104">
        <f>G25</f>
        <v>199.16351324437363</v>
      </c>
      <c r="H24" s="49">
        <f>SUM(H25)</f>
        <v>6000</v>
      </c>
      <c r="I24" s="261">
        <f t="shared" ref="I24:M24" si="17">I25</f>
        <v>307.64</v>
      </c>
      <c r="J24" s="412">
        <f t="shared" si="17"/>
        <v>219.12</v>
      </c>
      <c r="K24" s="261">
        <f t="shared" si="17"/>
        <v>542.58000000000004</v>
      </c>
      <c r="L24" s="261">
        <f t="shared" si="17"/>
        <v>550</v>
      </c>
      <c r="M24" s="261">
        <f t="shared" si="17"/>
        <v>350</v>
      </c>
      <c r="N24" s="261">
        <f>N25</f>
        <v>540</v>
      </c>
      <c r="O24" s="261">
        <f>O25</f>
        <v>537</v>
      </c>
      <c r="P24" s="261">
        <f>P25</f>
        <v>540</v>
      </c>
    </row>
    <row r="25" spans="1:17">
      <c r="A25" s="7">
        <f t="shared" si="11"/>
        <v>18</v>
      </c>
      <c r="B25" s="40"/>
      <c r="C25" s="44"/>
      <c r="D25" s="134" t="s">
        <v>123</v>
      </c>
      <c r="E25" s="51"/>
      <c r="F25" s="51"/>
      <c r="G25" s="103">
        <f>G26</f>
        <v>199.16351324437363</v>
      </c>
      <c r="H25" s="10">
        <f>H26</f>
        <v>6000</v>
      </c>
      <c r="I25" s="258">
        <f>I26+I28+I30</f>
        <v>307.64</v>
      </c>
      <c r="J25" s="398">
        <f t="shared" ref="J25:O25" si="18">J26+J28+J30</f>
        <v>219.12</v>
      </c>
      <c r="K25" s="258">
        <f t="shared" si="18"/>
        <v>542.58000000000004</v>
      </c>
      <c r="L25" s="258">
        <f t="shared" si="18"/>
        <v>550</v>
      </c>
      <c r="M25" s="258">
        <f t="shared" ref="M25" si="19">M26+M28+M30</f>
        <v>350</v>
      </c>
      <c r="N25" s="258">
        <f t="shared" si="18"/>
        <v>540</v>
      </c>
      <c r="O25" s="258">
        <f t="shared" si="18"/>
        <v>537</v>
      </c>
      <c r="P25" s="258">
        <f t="shared" ref="P25" si="20">P26+P28+P30</f>
        <v>540</v>
      </c>
    </row>
    <row r="26" spans="1:17">
      <c r="A26" s="7">
        <f t="shared" si="11"/>
        <v>19</v>
      </c>
      <c r="B26" s="45"/>
      <c r="C26" s="173" t="s">
        <v>66</v>
      </c>
      <c r="D26" s="133" t="s">
        <v>119</v>
      </c>
      <c r="E26" s="116"/>
      <c r="F26" s="116"/>
      <c r="G26" s="117">
        <f t="shared" ref="G26:M26" si="21">SUM(G27:G27)</f>
        <v>199.16351324437363</v>
      </c>
      <c r="H26" s="119">
        <f t="shared" si="21"/>
        <v>6000</v>
      </c>
      <c r="I26" s="262">
        <f t="shared" si="21"/>
        <v>219.78</v>
      </c>
      <c r="J26" s="433">
        <f t="shared" si="21"/>
        <v>219.12</v>
      </c>
      <c r="K26" s="262">
        <f t="shared" si="21"/>
        <v>218.46</v>
      </c>
      <c r="L26" s="262">
        <f t="shared" si="21"/>
        <v>219</v>
      </c>
      <c r="M26" s="262">
        <f t="shared" si="21"/>
        <v>219</v>
      </c>
      <c r="N26" s="262">
        <f>N27</f>
        <v>219</v>
      </c>
      <c r="O26" s="262">
        <f>O27</f>
        <v>219</v>
      </c>
      <c r="P26" s="262">
        <f>P27</f>
        <v>219</v>
      </c>
    </row>
    <row r="27" spans="1:17">
      <c r="A27" s="7">
        <f t="shared" si="11"/>
        <v>20</v>
      </c>
      <c r="B27" s="84" t="s">
        <v>0</v>
      </c>
      <c r="C27" s="82">
        <v>633006</v>
      </c>
      <c r="D27" s="81" t="s">
        <v>167</v>
      </c>
      <c r="E27" s="81"/>
      <c r="F27" s="81"/>
      <c r="G27" s="87">
        <f>H27/30.126</f>
        <v>199.16351324437363</v>
      </c>
      <c r="H27" s="108">
        <v>6000</v>
      </c>
      <c r="I27" s="424">
        <v>219.78</v>
      </c>
      <c r="J27" s="179">
        <v>219.12</v>
      </c>
      <c r="K27" s="260">
        <v>218.46</v>
      </c>
      <c r="L27" s="263">
        <v>219</v>
      </c>
      <c r="M27" s="263">
        <v>219</v>
      </c>
      <c r="N27" s="260">
        <v>219</v>
      </c>
      <c r="O27" s="260">
        <v>219</v>
      </c>
      <c r="P27" s="260">
        <v>219</v>
      </c>
    </row>
    <row r="28" spans="1:17">
      <c r="A28" s="7">
        <f t="shared" si="11"/>
        <v>21</v>
      </c>
      <c r="B28" s="84"/>
      <c r="C28" s="447" t="s">
        <v>82</v>
      </c>
      <c r="D28" s="426"/>
      <c r="E28" s="426"/>
      <c r="F28" s="426"/>
      <c r="G28" s="427"/>
      <c r="H28" s="428"/>
      <c r="I28" s="429">
        <f>I29</f>
        <v>87.86</v>
      </c>
      <c r="J28" s="434">
        <f t="shared" ref="J28:P28" si="22">J29</f>
        <v>0</v>
      </c>
      <c r="K28" s="429">
        <f t="shared" si="22"/>
        <v>0</v>
      </c>
      <c r="L28" s="429">
        <f t="shared" si="22"/>
        <v>0</v>
      </c>
      <c r="M28" s="429">
        <f t="shared" si="22"/>
        <v>0</v>
      </c>
      <c r="N28" s="429">
        <f t="shared" si="22"/>
        <v>0</v>
      </c>
      <c r="O28" s="429">
        <f t="shared" si="22"/>
        <v>0</v>
      </c>
      <c r="P28" s="429">
        <f t="shared" si="22"/>
        <v>0</v>
      </c>
    </row>
    <row r="29" spans="1:17">
      <c r="A29" s="7">
        <f t="shared" si="11"/>
        <v>22</v>
      </c>
      <c r="B29" s="84"/>
      <c r="C29" s="367">
        <v>633006</v>
      </c>
      <c r="D29" s="81" t="s">
        <v>305</v>
      </c>
      <c r="E29" s="81"/>
      <c r="F29" s="81"/>
      <c r="G29" s="87"/>
      <c r="H29" s="108"/>
      <c r="I29" s="424">
        <v>87.86</v>
      </c>
      <c r="J29" s="179">
        <v>0</v>
      </c>
      <c r="K29" s="260">
        <v>0</v>
      </c>
      <c r="L29" s="263">
        <v>0</v>
      </c>
      <c r="M29" s="263">
        <v>0</v>
      </c>
      <c r="N29" s="260">
        <v>0</v>
      </c>
      <c r="O29" s="260">
        <v>0</v>
      </c>
      <c r="P29" s="260">
        <v>0</v>
      </c>
    </row>
    <row r="30" spans="1:17">
      <c r="A30" s="7">
        <f t="shared" si="11"/>
        <v>23</v>
      </c>
      <c r="B30" s="84"/>
      <c r="C30" s="447" t="s">
        <v>70</v>
      </c>
      <c r="D30" s="426" t="s">
        <v>306</v>
      </c>
      <c r="E30" s="426"/>
      <c r="F30" s="426"/>
      <c r="G30" s="427"/>
      <c r="H30" s="428"/>
      <c r="I30" s="429">
        <f>SUM(I31:I32)</f>
        <v>0</v>
      </c>
      <c r="J30" s="434">
        <f t="shared" ref="J30:O30" si="23">SUM(J31:J32)</f>
        <v>0</v>
      </c>
      <c r="K30" s="429">
        <f t="shared" si="23"/>
        <v>324.12</v>
      </c>
      <c r="L30" s="429">
        <f t="shared" si="23"/>
        <v>331</v>
      </c>
      <c r="M30" s="429">
        <f t="shared" ref="M30" si="24">SUM(M31:M32)</f>
        <v>131</v>
      </c>
      <c r="N30" s="429">
        <f t="shared" si="23"/>
        <v>321</v>
      </c>
      <c r="O30" s="429">
        <f t="shared" si="23"/>
        <v>318</v>
      </c>
      <c r="P30" s="429">
        <f t="shared" ref="P30" si="25">SUM(P31:P32)</f>
        <v>321</v>
      </c>
    </row>
    <row r="31" spans="1:17">
      <c r="A31" s="7">
        <f t="shared" si="11"/>
        <v>24</v>
      </c>
      <c r="B31" s="84"/>
      <c r="C31" s="425" t="s">
        <v>307</v>
      </c>
      <c r="D31" s="81" t="s">
        <v>40</v>
      </c>
      <c r="E31" s="81"/>
      <c r="F31" s="81"/>
      <c r="G31" s="87"/>
      <c r="H31" s="108"/>
      <c r="I31" s="424">
        <v>0</v>
      </c>
      <c r="J31" s="179">
        <v>0</v>
      </c>
      <c r="K31" s="260">
        <v>272.32</v>
      </c>
      <c r="L31" s="263">
        <v>280</v>
      </c>
      <c r="M31" s="263">
        <v>80</v>
      </c>
      <c r="N31" s="260">
        <v>270</v>
      </c>
      <c r="O31" s="260">
        <v>270</v>
      </c>
      <c r="P31" s="260">
        <v>270</v>
      </c>
    </row>
    <row r="32" spans="1:17">
      <c r="A32" s="7">
        <f t="shared" si="11"/>
        <v>25</v>
      </c>
      <c r="B32" s="84"/>
      <c r="C32" s="367">
        <v>633015</v>
      </c>
      <c r="D32" s="81" t="s">
        <v>308</v>
      </c>
      <c r="E32" s="81"/>
      <c r="F32" s="81"/>
      <c r="G32" s="87"/>
      <c r="H32" s="108"/>
      <c r="I32" s="424">
        <v>0</v>
      </c>
      <c r="J32" s="179">
        <v>0</v>
      </c>
      <c r="K32" s="260">
        <v>51.8</v>
      </c>
      <c r="L32" s="263">
        <v>51</v>
      </c>
      <c r="M32" s="263">
        <v>51</v>
      </c>
      <c r="N32" s="260">
        <v>51</v>
      </c>
      <c r="O32" s="260">
        <v>48</v>
      </c>
      <c r="P32" s="260">
        <v>51</v>
      </c>
    </row>
    <row r="33" spans="1:16" ht="13.5" thickBot="1">
      <c r="A33" s="122">
        <f t="shared" si="11"/>
        <v>26</v>
      </c>
      <c r="B33" s="127" t="s">
        <v>187</v>
      </c>
      <c r="C33" s="128" t="s">
        <v>188</v>
      </c>
      <c r="D33" s="128"/>
      <c r="E33" s="128"/>
      <c r="F33" s="128"/>
      <c r="G33" s="129">
        <v>0</v>
      </c>
      <c r="H33" s="130">
        <v>0</v>
      </c>
      <c r="I33" s="270">
        <v>0</v>
      </c>
      <c r="J33" s="435">
        <v>0</v>
      </c>
      <c r="K33" s="270">
        <v>0</v>
      </c>
      <c r="L33" s="673">
        <v>0</v>
      </c>
      <c r="M33" s="673">
        <v>0</v>
      </c>
      <c r="N33" s="270">
        <v>0</v>
      </c>
      <c r="O33" s="270">
        <v>0</v>
      </c>
      <c r="P33" s="270">
        <v>0</v>
      </c>
    </row>
    <row r="36" spans="1:16">
      <c r="G36" t="s">
        <v>0</v>
      </c>
    </row>
  </sheetData>
  <mergeCells count="2">
    <mergeCell ref="D4:E7"/>
    <mergeCell ref="G4:H4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C30 C28 C21 C14" twoDigitTextYear="1"/>
    <ignoredError sqref="C31" numberStoredAsText="1"/>
    <ignoredError sqref="N30:O30 I30:L30" formulaRange="1"/>
    <ignoredError sqref="N25:O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K2" sqref="K2"/>
    </sheetView>
  </sheetViews>
  <sheetFormatPr defaultRowHeight="12.75"/>
  <cols>
    <col min="1" max="1" width="3.42578125" customWidth="1"/>
    <col min="6" max="6" width="13.85546875" customWidth="1"/>
    <col min="7" max="8" width="0" hidden="1" customWidth="1"/>
  </cols>
  <sheetData>
    <row r="2" spans="1:16" s="11" customFormat="1" ht="18">
      <c r="A2" s="11" t="s">
        <v>128</v>
      </c>
      <c r="K2" s="747"/>
    </row>
    <row r="3" spans="1:16" ht="13.5" thickBot="1"/>
    <row r="4" spans="1:16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27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250"/>
      <c r="L5" s="400"/>
      <c r="M5" s="400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250"/>
      <c r="L6" s="400"/>
      <c r="M6" s="400"/>
      <c r="N6" s="250"/>
      <c r="O6" s="250"/>
      <c r="P6" s="250"/>
    </row>
    <row r="7" spans="1:16" ht="13.5" thickBot="1">
      <c r="A7" s="16"/>
      <c r="B7" s="21"/>
      <c r="C7" s="22"/>
      <c r="D7" s="690"/>
      <c r="E7" s="691"/>
      <c r="F7" s="23"/>
      <c r="G7" s="98" t="s">
        <v>0</v>
      </c>
      <c r="H7" s="418" t="s">
        <v>0</v>
      </c>
      <c r="I7" s="251" t="s">
        <v>0</v>
      </c>
      <c r="J7" s="401" t="s">
        <v>0</v>
      </c>
      <c r="K7" s="251" t="s">
        <v>0</v>
      </c>
      <c r="L7" s="401" t="s">
        <v>0</v>
      </c>
      <c r="M7" s="401"/>
      <c r="N7" s="251" t="s">
        <v>0</v>
      </c>
      <c r="O7" s="251" t="s">
        <v>0</v>
      </c>
      <c r="P7" s="251" t="s">
        <v>0</v>
      </c>
    </row>
    <row r="8" spans="1:16" ht="15.75" thickTop="1">
      <c r="A8" s="528">
        <v>1</v>
      </c>
      <c r="B8" s="24" t="s">
        <v>190</v>
      </c>
      <c r="C8" s="25"/>
      <c r="D8" s="26"/>
      <c r="E8" s="26"/>
      <c r="F8" s="451"/>
      <c r="G8" s="105">
        <f t="shared" ref="G8:M8" si="0">SUM(G9:G11)</f>
        <v>0</v>
      </c>
      <c r="H8" s="419">
        <f t="shared" si="0"/>
        <v>0</v>
      </c>
      <c r="I8" s="252">
        <f t="shared" si="0"/>
        <v>496.69</v>
      </c>
      <c r="J8" s="252">
        <f t="shared" si="0"/>
        <v>810.25</v>
      </c>
      <c r="K8" s="252">
        <f t="shared" si="0"/>
        <v>1653.26</v>
      </c>
      <c r="L8" s="252">
        <f t="shared" si="0"/>
        <v>815</v>
      </c>
      <c r="M8" s="252">
        <f t="shared" si="0"/>
        <v>3415</v>
      </c>
      <c r="N8" s="252">
        <f t="shared" ref="N8:O8" si="1">SUM(N9:N11)</f>
        <v>820</v>
      </c>
      <c r="O8" s="252">
        <f t="shared" si="1"/>
        <v>830</v>
      </c>
      <c r="P8" s="252">
        <f t="shared" ref="P8" si="2">SUM(P9:P11)</f>
        <v>835</v>
      </c>
    </row>
    <row r="9" spans="1:16">
      <c r="A9" s="7">
        <f>A8+1</f>
        <v>2</v>
      </c>
      <c r="B9" s="28" t="s">
        <v>113</v>
      </c>
      <c r="C9" s="29" t="s">
        <v>114</v>
      </c>
      <c r="D9" s="30"/>
      <c r="E9" s="31"/>
      <c r="F9" s="155"/>
      <c r="G9" s="100">
        <v>0</v>
      </c>
      <c r="H9" s="456">
        <v>0</v>
      </c>
      <c r="I9" s="253">
        <f>I13</f>
        <v>496.69</v>
      </c>
      <c r="J9" s="253">
        <f t="shared" ref="J9:O9" si="3">J13</f>
        <v>810.25</v>
      </c>
      <c r="K9" s="253">
        <f t="shared" si="3"/>
        <v>653.26</v>
      </c>
      <c r="L9" s="253">
        <f t="shared" si="3"/>
        <v>815</v>
      </c>
      <c r="M9" s="253">
        <f t="shared" si="3"/>
        <v>815</v>
      </c>
      <c r="N9" s="253">
        <f t="shared" si="3"/>
        <v>820</v>
      </c>
      <c r="O9" s="253">
        <f t="shared" si="3"/>
        <v>830</v>
      </c>
      <c r="P9" s="253">
        <f t="shared" ref="P9" si="4">P13</f>
        <v>835</v>
      </c>
    </row>
    <row r="10" spans="1:16">
      <c r="A10" s="7">
        <f>A9+1</f>
        <v>3</v>
      </c>
      <c r="B10" s="28" t="s">
        <v>115</v>
      </c>
      <c r="C10" s="29" t="s">
        <v>116</v>
      </c>
      <c r="D10" s="30"/>
      <c r="E10" s="31"/>
      <c r="F10" s="155"/>
      <c r="G10" s="101">
        <v>0</v>
      </c>
      <c r="H10" s="142">
        <v>0</v>
      </c>
      <c r="I10" s="423">
        <f>I19</f>
        <v>0</v>
      </c>
      <c r="J10" s="423">
        <f t="shared" ref="J10:O10" si="5">J19</f>
        <v>0</v>
      </c>
      <c r="K10" s="423">
        <f t="shared" si="5"/>
        <v>1000</v>
      </c>
      <c r="L10" s="423">
        <f t="shared" si="5"/>
        <v>0</v>
      </c>
      <c r="M10" s="423">
        <f t="shared" si="5"/>
        <v>2600</v>
      </c>
      <c r="N10" s="423">
        <f t="shared" si="5"/>
        <v>0</v>
      </c>
      <c r="O10" s="423">
        <f t="shared" si="5"/>
        <v>0</v>
      </c>
      <c r="P10" s="423">
        <f t="shared" ref="P10" si="6">P19</f>
        <v>0</v>
      </c>
    </row>
    <row r="11" spans="1:16" ht="13.5" thickBot="1">
      <c r="A11" s="7">
        <f>A10+1</f>
        <v>4</v>
      </c>
      <c r="B11" s="32"/>
      <c r="C11" s="33" t="s">
        <v>117</v>
      </c>
      <c r="D11" s="34"/>
      <c r="E11" s="35"/>
      <c r="F11" s="156"/>
      <c r="G11" s="102">
        <v>0</v>
      </c>
      <c r="H11" s="143">
        <v>0</v>
      </c>
      <c r="I11" s="255">
        <v>0</v>
      </c>
      <c r="J11" s="255">
        <v>0</v>
      </c>
      <c r="K11" s="255">
        <v>0</v>
      </c>
      <c r="L11" s="255">
        <v>0</v>
      </c>
      <c r="M11" s="255">
        <v>0</v>
      </c>
      <c r="N11" s="255">
        <v>0</v>
      </c>
      <c r="O11" s="255">
        <v>0</v>
      </c>
      <c r="P11" s="255">
        <v>0</v>
      </c>
    </row>
    <row r="12" spans="1:16" ht="13.5" thickTop="1">
      <c r="A12" s="7">
        <f>A11+1</f>
        <v>5</v>
      </c>
      <c r="B12" s="38" t="s">
        <v>191</v>
      </c>
      <c r="C12" s="36" t="s">
        <v>193</v>
      </c>
      <c r="D12" s="37"/>
      <c r="E12" s="37"/>
      <c r="F12" s="452"/>
      <c r="G12" s="123">
        <v>0</v>
      </c>
      <c r="H12" s="163">
        <v>0</v>
      </c>
      <c r="I12" s="256">
        <f>I14</f>
        <v>496.69</v>
      </c>
      <c r="J12" s="256">
        <f t="shared" ref="J12:O12" si="7">J14</f>
        <v>810.25</v>
      </c>
      <c r="K12" s="256">
        <f t="shared" si="7"/>
        <v>653.26</v>
      </c>
      <c r="L12" s="256">
        <f t="shared" si="7"/>
        <v>815</v>
      </c>
      <c r="M12" s="256">
        <f t="shared" si="7"/>
        <v>815</v>
      </c>
      <c r="N12" s="256">
        <f t="shared" si="7"/>
        <v>820</v>
      </c>
      <c r="O12" s="256">
        <f t="shared" si="7"/>
        <v>830</v>
      </c>
      <c r="P12" s="256">
        <f t="shared" ref="P12" si="8">P14</f>
        <v>835</v>
      </c>
    </row>
    <row r="13" spans="1:16">
      <c r="A13" s="7">
        <f t="shared" ref="A13:A21" si="9">A12+1</f>
        <v>6</v>
      </c>
      <c r="B13" s="39"/>
      <c r="C13" s="444"/>
      <c r="D13" s="111" t="s">
        <v>123</v>
      </c>
      <c r="E13" s="9"/>
      <c r="F13" s="453"/>
      <c r="G13" s="103">
        <v>2323.5700000000002</v>
      </c>
      <c r="H13" s="165">
        <v>70000</v>
      </c>
      <c r="I13" s="258">
        <f>I14</f>
        <v>496.69</v>
      </c>
      <c r="J13" s="258">
        <f t="shared" ref="J13:P13" si="10">J14</f>
        <v>810.25</v>
      </c>
      <c r="K13" s="258">
        <f t="shared" si="10"/>
        <v>653.26</v>
      </c>
      <c r="L13" s="258">
        <f t="shared" si="10"/>
        <v>815</v>
      </c>
      <c r="M13" s="258">
        <f t="shared" si="10"/>
        <v>815</v>
      </c>
      <c r="N13" s="258">
        <f t="shared" si="10"/>
        <v>820</v>
      </c>
      <c r="O13" s="258">
        <f t="shared" si="10"/>
        <v>830</v>
      </c>
      <c r="P13" s="258">
        <f t="shared" si="10"/>
        <v>835</v>
      </c>
    </row>
    <row r="14" spans="1:16">
      <c r="A14" s="7">
        <f t="shared" si="9"/>
        <v>7</v>
      </c>
      <c r="B14" s="441" t="s">
        <v>0</v>
      </c>
      <c r="C14" s="448" t="s">
        <v>311</v>
      </c>
      <c r="D14" s="716" t="s">
        <v>312</v>
      </c>
      <c r="E14" s="716"/>
      <c r="F14" s="717"/>
      <c r="G14" s="443"/>
      <c r="H14" s="457"/>
      <c r="I14" s="461">
        <f>SUM(I15:I16)</f>
        <v>496.69</v>
      </c>
      <c r="J14" s="461">
        <f t="shared" ref="J14:O14" si="11">SUM(J15:J16)</f>
        <v>810.25</v>
      </c>
      <c r="K14" s="461">
        <f t="shared" si="11"/>
        <v>653.26</v>
      </c>
      <c r="L14" s="461">
        <f t="shared" si="11"/>
        <v>815</v>
      </c>
      <c r="M14" s="461">
        <f t="shared" si="11"/>
        <v>815</v>
      </c>
      <c r="N14" s="461">
        <f t="shared" si="11"/>
        <v>820</v>
      </c>
      <c r="O14" s="461">
        <f t="shared" si="11"/>
        <v>830</v>
      </c>
      <c r="P14" s="461">
        <f t="shared" ref="P14" si="12">SUM(P15:P16)</f>
        <v>835</v>
      </c>
    </row>
    <row r="15" spans="1:16">
      <c r="A15" s="7">
        <f t="shared" si="9"/>
        <v>8</v>
      </c>
      <c r="B15" s="438"/>
      <c r="C15" s="439">
        <v>632001</v>
      </c>
      <c r="D15" s="708" t="s">
        <v>304</v>
      </c>
      <c r="E15" s="709"/>
      <c r="F15" s="710"/>
      <c r="G15" s="440"/>
      <c r="H15" s="458"/>
      <c r="I15" s="449">
        <v>464.69</v>
      </c>
      <c r="J15" s="449">
        <v>810.25</v>
      </c>
      <c r="K15" s="449">
        <v>653.26</v>
      </c>
      <c r="L15" s="449">
        <v>815</v>
      </c>
      <c r="M15" s="449">
        <v>815</v>
      </c>
      <c r="N15" s="449">
        <v>820</v>
      </c>
      <c r="O15" s="449">
        <v>830</v>
      </c>
      <c r="P15" s="449">
        <v>835</v>
      </c>
    </row>
    <row r="16" spans="1:16">
      <c r="A16" s="7">
        <f t="shared" si="9"/>
        <v>9</v>
      </c>
      <c r="B16" s="438"/>
      <c r="C16" s="439">
        <v>642006</v>
      </c>
      <c r="D16" s="708" t="s">
        <v>313</v>
      </c>
      <c r="E16" s="709"/>
      <c r="F16" s="710"/>
      <c r="G16" s="440"/>
      <c r="H16" s="458"/>
      <c r="I16" s="449">
        <v>32</v>
      </c>
      <c r="J16" s="449">
        <v>0</v>
      </c>
      <c r="K16" s="449">
        <v>0</v>
      </c>
      <c r="L16" s="449">
        <v>0</v>
      </c>
      <c r="M16" s="449">
        <v>0</v>
      </c>
      <c r="N16" s="449">
        <v>0</v>
      </c>
      <c r="O16" s="449">
        <v>0</v>
      </c>
      <c r="P16" s="449">
        <v>0</v>
      </c>
    </row>
    <row r="17" spans="1:16">
      <c r="A17" s="7">
        <f t="shared" si="9"/>
        <v>10</v>
      </c>
      <c r="B17" s="38" t="s">
        <v>192</v>
      </c>
      <c r="C17" s="64" t="s">
        <v>194</v>
      </c>
      <c r="D17" s="37"/>
      <c r="E17" s="37"/>
      <c r="F17" s="452"/>
      <c r="G17" s="436"/>
      <c r="H17" s="459"/>
      <c r="I17" s="437">
        <v>0</v>
      </c>
      <c r="J17" s="437">
        <v>0</v>
      </c>
      <c r="K17" s="437">
        <v>0</v>
      </c>
      <c r="L17" s="437">
        <v>0</v>
      </c>
      <c r="M17" s="437">
        <v>0</v>
      </c>
      <c r="N17" s="437">
        <v>0</v>
      </c>
      <c r="O17" s="437">
        <v>0</v>
      </c>
      <c r="P17" s="437">
        <v>0</v>
      </c>
    </row>
    <row r="18" spans="1:16">
      <c r="A18" s="7">
        <f t="shared" si="9"/>
        <v>11</v>
      </c>
      <c r="B18" s="38" t="s">
        <v>309</v>
      </c>
      <c r="C18" s="64" t="s">
        <v>310</v>
      </c>
      <c r="D18" s="37"/>
      <c r="E18" s="37"/>
      <c r="F18" s="452"/>
      <c r="G18" s="436"/>
      <c r="H18" s="459"/>
      <c r="I18" s="437">
        <f>I19</f>
        <v>0</v>
      </c>
      <c r="J18" s="437">
        <f t="shared" ref="J18:P18" si="13">J19</f>
        <v>0</v>
      </c>
      <c r="K18" s="437">
        <f t="shared" si="13"/>
        <v>1000</v>
      </c>
      <c r="L18" s="437">
        <f t="shared" si="13"/>
        <v>0</v>
      </c>
      <c r="M18" s="437">
        <f t="shared" si="13"/>
        <v>2600</v>
      </c>
      <c r="N18" s="437">
        <f t="shared" si="13"/>
        <v>0</v>
      </c>
      <c r="O18" s="437">
        <f t="shared" si="13"/>
        <v>0</v>
      </c>
      <c r="P18" s="437">
        <f t="shared" si="13"/>
        <v>0</v>
      </c>
    </row>
    <row r="19" spans="1:16">
      <c r="A19" s="7">
        <f t="shared" si="9"/>
        <v>12</v>
      </c>
      <c r="B19" s="39"/>
      <c r="C19" s="444"/>
      <c r="D19" s="111" t="s">
        <v>314</v>
      </c>
      <c r="E19" s="9"/>
      <c r="F19" s="453"/>
      <c r="G19" s="103">
        <v>2323.5700000000002</v>
      </c>
      <c r="H19" s="165">
        <v>70000</v>
      </c>
      <c r="I19" s="258">
        <f>I20</f>
        <v>0</v>
      </c>
      <c r="J19" s="258">
        <f t="shared" ref="J19:P19" si="14">J20</f>
        <v>0</v>
      </c>
      <c r="K19" s="258">
        <f t="shared" si="14"/>
        <v>1000</v>
      </c>
      <c r="L19" s="258">
        <f t="shared" si="14"/>
        <v>0</v>
      </c>
      <c r="M19" s="258">
        <f t="shared" si="14"/>
        <v>2600</v>
      </c>
      <c r="N19" s="258">
        <f t="shared" si="14"/>
        <v>0</v>
      </c>
      <c r="O19" s="258">
        <f t="shared" si="14"/>
        <v>0</v>
      </c>
      <c r="P19" s="258">
        <f t="shared" si="14"/>
        <v>0</v>
      </c>
    </row>
    <row r="20" spans="1:16">
      <c r="A20" s="7">
        <f t="shared" si="9"/>
        <v>13</v>
      </c>
      <c r="B20" s="39"/>
      <c r="C20" s="450" t="s">
        <v>315</v>
      </c>
      <c r="D20" s="714" t="s">
        <v>310</v>
      </c>
      <c r="E20" s="714"/>
      <c r="F20" s="715"/>
      <c r="G20" s="443"/>
      <c r="H20" s="457"/>
      <c r="I20" s="461">
        <f>I21</f>
        <v>0</v>
      </c>
      <c r="J20" s="461">
        <f t="shared" ref="J20" si="15">J21</f>
        <v>0</v>
      </c>
      <c r="K20" s="461">
        <f t="shared" ref="K20" si="16">K21</f>
        <v>1000</v>
      </c>
      <c r="L20" s="461">
        <f t="shared" ref="L20:M20" si="17">L21</f>
        <v>0</v>
      </c>
      <c r="M20" s="461">
        <f t="shared" si="17"/>
        <v>2600</v>
      </c>
      <c r="N20" s="461">
        <f t="shared" ref="N20" si="18">N21</f>
        <v>0</v>
      </c>
      <c r="O20" s="461">
        <f t="shared" ref="O20:P20" si="19">O21</f>
        <v>0</v>
      </c>
      <c r="P20" s="461">
        <f t="shared" si="19"/>
        <v>0</v>
      </c>
    </row>
    <row r="21" spans="1:16" ht="13.5" thickBot="1">
      <c r="A21" s="122">
        <f t="shared" si="9"/>
        <v>14</v>
      </c>
      <c r="B21" s="454"/>
      <c r="C21" s="455">
        <v>717002</v>
      </c>
      <c r="D21" s="711" t="s">
        <v>310</v>
      </c>
      <c r="E21" s="712"/>
      <c r="F21" s="713"/>
      <c r="G21" s="442"/>
      <c r="H21" s="460"/>
      <c r="I21" s="462">
        <v>0</v>
      </c>
      <c r="J21" s="462">
        <v>0</v>
      </c>
      <c r="K21" s="462">
        <v>1000</v>
      </c>
      <c r="L21" s="462">
        <v>0</v>
      </c>
      <c r="M21" s="462">
        <v>2600</v>
      </c>
      <c r="N21" s="462">
        <v>0</v>
      </c>
      <c r="O21" s="462">
        <v>0</v>
      </c>
      <c r="P21" s="462">
        <v>0</v>
      </c>
    </row>
  </sheetData>
  <mergeCells count="7">
    <mergeCell ref="G4:H4"/>
    <mergeCell ref="D15:F15"/>
    <mergeCell ref="D21:F21"/>
    <mergeCell ref="D16:F16"/>
    <mergeCell ref="D20:F20"/>
    <mergeCell ref="D14:F14"/>
    <mergeCell ref="D4:E7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N14:O14 I14:L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2:P17"/>
  <sheetViews>
    <sheetView workbookViewId="0">
      <selection activeCell="K2" sqref="K2"/>
    </sheetView>
  </sheetViews>
  <sheetFormatPr defaultRowHeight="12.75"/>
  <cols>
    <col min="1" max="1" width="4.140625" customWidth="1"/>
    <col min="6" max="6" width="12.5703125" customWidth="1"/>
    <col min="7" max="7" width="0" hidden="1" customWidth="1"/>
    <col min="8" max="8" width="10.7109375" hidden="1" customWidth="1"/>
    <col min="10" max="10" width="10.7109375" bestFit="1" customWidth="1"/>
    <col min="12" max="12" width="10.7109375" bestFit="1" customWidth="1"/>
    <col min="13" max="13" width="10.7109375" customWidth="1"/>
  </cols>
  <sheetData>
    <row r="2" spans="1:16" s="11" customFormat="1" ht="18">
      <c r="A2" s="11" t="s">
        <v>129</v>
      </c>
      <c r="K2" s="747"/>
    </row>
    <row r="3" spans="1:16" ht="13.5" thickBot="1"/>
    <row r="4" spans="1:16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27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250"/>
      <c r="L5" s="400"/>
      <c r="M5" s="400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250"/>
      <c r="L6" s="400"/>
      <c r="M6" s="400"/>
      <c r="N6" s="250"/>
      <c r="O6" s="250"/>
      <c r="P6" s="250"/>
    </row>
    <row r="7" spans="1:16" ht="13.5" thickBot="1">
      <c r="A7" s="20"/>
      <c r="B7" s="21"/>
      <c r="C7" s="22"/>
      <c r="D7" s="690"/>
      <c r="E7" s="691"/>
      <c r="F7" s="23"/>
      <c r="G7" s="98" t="s">
        <v>0</v>
      </c>
      <c r="H7" s="418" t="s">
        <v>0</v>
      </c>
      <c r="I7" s="487" t="s">
        <v>0</v>
      </c>
      <c r="J7" s="401" t="s">
        <v>0</v>
      </c>
      <c r="K7" s="487" t="s">
        <v>0</v>
      </c>
      <c r="L7" s="401" t="s">
        <v>0</v>
      </c>
      <c r="M7" s="401"/>
      <c r="N7" s="251" t="s">
        <v>0</v>
      </c>
      <c r="O7" s="251" t="s">
        <v>0</v>
      </c>
      <c r="P7" s="251" t="s">
        <v>0</v>
      </c>
    </row>
    <row r="8" spans="1:16" ht="15.75" thickTop="1">
      <c r="A8" s="7">
        <v>1</v>
      </c>
      <c r="B8" s="24" t="s">
        <v>195</v>
      </c>
      <c r="C8" s="25"/>
      <c r="D8" s="26"/>
      <c r="E8" s="26"/>
      <c r="F8" s="26"/>
      <c r="G8" s="105">
        <f t="shared" ref="G8:L8" si="0">SUM(G9:G11)</f>
        <v>9825.399986722432</v>
      </c>
      <c r="H8" s="189">
        <f t="shared" si="0"/>
        <v>296000</v>
      </c>
      <c r="I8" s="269">
        <f t="shared" si="0"/>
        <v>13972.79</v>
      </c>
      <c r="J8" s="572">
        <f t="shared" si="0"/>
        <v>11711.96</v>
      </c>
      <c r="K8" s="269">
        <f t="shared" si="0"/>
        <v>15588.99</v>
      </c>
      <c r="L8" s="572">
        <f t="shared" si="0"/>
        <v>13850</v>
      </c>
      <c r="M8" s="572">
        <f t="shared" ref="M8" si="1">SUM(M9:M11)</f>
        <v>13850</v>
      </c>
      <c r="N8" s="252">
        <f>SUM(N9:N11)</f>
        <v>13950</v>
      </c>
      <c r="O8" s="252">
        <f>SUM(O9:O11)</f>
        <v>14150</v>
      </c>
      <c r="P8" s="252">
        <f>SUM(P9:P11)</f>
        <v>14650</v>
      </c>
    </row>
    <row r="9" spans="1:16">
      <c r="A9" s="7">
        <f t="shared" ref="A9:A17" si="2">A8+1</f>
        <v>2</v>
      </c>
      <c r="B9" s="28" t="s">
        <v>113</v>
      </c>
      <c r="C9" s="29" t="s">
        <v>114</v>
      </c>
      <c r="D9" s="30"/>
      <c r="E9" s="31"/>
      <c r="F9" s="31"/>
      <c r="G9" s="100">
        <f t="shared" ref="G9:L9" si="3">G12+G17</f>
        <v>9825.399986722432</v>
      </c>
      <c r="H9" s="190">
        <f t="shared" si="3"/>
        <v>296000</v>
      </c>
      <c r="I9" s="253">
        <f t="shared" si="3"/>
        <v>13972.79</v>
      </c>
      <c r="J9" s="530">
        <f t="shared" si="3"/>
        <v>11711.96</v>
      </c>
      <c r="K9" s="253">
        <f t="shared" si="3"/>
        <v>15588.99</v>
      </c>
      <c r="L9" s="578">
        <f t="shared" si="3"/>
        <v>13850</v>
      </c>
      <c r="M9" s="578">
        <f t="shared" ref="M9" si="4">M12+M17</f>
        <v>13850</v>
      </c>
      <c r="N9" s="253">
        <f>N12+N17</f>
        <v>13950</v>
      </c>
      <c r="O9" s="253">
        <f>O12+O17</f>
        <v>14150</v>
      </c>
      <c r="P9" s="253">
        <f>P12+P17</f>
        <v>14650</v>
      </c>
    </row>
    <row r="10" spans="1:16">
      <c r="A10" s="7">
        <f t="shared" si="2"/>
        <v>3</v>
      </c>
      <c r="B10" s="28" t="s">
        <v>115</v>
      </c>
      <c r="C10" s="29" t="s">
        <v>116</v>
      </c>
      <c r="D10" s="30"/>
      <c r="E10" s="31"/>
      <c r="F10" s="31"/>
      <c r="G10" s="101">
        <v>0</v>
      </c>
      <c r="H10" s="197">
        <v>0</v>
      </c>
      <c r="I10" s="423">
        <v>0</v>
      </c>
      <c r="J10" s="560">
        <v>0</v>
      </c>
      <c r="K10" s="254">
        <v>0</v>
      </c>
      <c r="L10" s="560">
        <v>0</v>
      </c>
      <c r="M10" s="560">
        <v>0</v>
      </c>
      <c r="N10" s="254">
        <v>0</v>
      </c>
      <c r="O10" s="254">
        <v>0</v>
      </c>
      <c r="P10" s="254">
        <v>0</v>
      </c>
    </row>
    <row r="11" spans="1:16" ht="13.5" thickBot="1">
      <c r="A11" s="7">
        <f t="shared" si="2"/>
        <v>4</v>
      </c>
      <c r="B11" s="32"/>
      <c r="C11" s="33" t="s">
        <v>117</v>
      </c>
      <c r="D11" s="34"/>
      <c r="E11" s="35"/>
      <c r="F11" s="35"/>
      <c r="G11" s="102">
        <v>0</v>
      </c>
      <c r="H11" s="198">
        <v>0</v>
      </c>
      <c r="I11" s="255">
        <v>0</v>
      </c>
      <c r="J11" s="466">
        <v>0</v>
      </c>
      <c r="K11" s="255">
        <v>0</v>
      </c>
      <c r="L11" s="466">
        <v>0</v>
      </c>
      <c r="M11" s="466">
        <v>0</v>
      </c>
      <c r="N11" s="255">
        <v>0</v>
      </c>
      <c r="O11" s="255">
        <v>0</v>
      </c>
      <c r="P11" s="255">
        <v>0</v>
      </c>
    </row>
    <row r="12" spans="1:16" ht="13.5" thickTop="1">
      <c r="A12" s="85">
        <f t="shared" si="2"/>
        <v>5</v>
      </c>
      <c r="B12" s="38" t="s">
        <v>157</v>
      </c>
      <c r="C12" s="36" t="s">
        <v>196</v>
      </c>
      <c r="D12" s="37"/>
      <c r="E12" s="37"/>
      <c r="F12" s="37"/>
      <c r="G12" s="123">
        <f t="shared" ref="G12:M13" si="5">G13</f>
        <v>9825.399986722432</v>
      </c>
      <c r="H12" s="191">
        <f t="shared" si="5"/>
        <v>296000</v>
      </c>
      <c r="I12" s="256">
        <f t="shared" si="5"/>
        <v>13972.79</v>
      </c>
      <c r="J12" s="573">
        <f t="shared" si="5"/>
        <v>11711.96</v>
      </c>
      <c r="K12" s="256">
        <f t="shared" si="5"/>
        <v>15588.99</v>
      </c>
      <c r="L12" s="573">
        <f t="shared" si="5"/>
        <v>13850</v>
      </c>
      <c r="M12" s="573">
        <f t="shared" si="5"/>
        <v>13850</v>
      </c>
      <c r="N12" s="256">
        <f t="shared" ref="N12:P13" si="6">N13</f>
        <v>13950</v>
      </c>
      <c r="O12" s="256">
        <f t="shared" si="6"/>
        <v>14150</v>
      </c>
      <c r="P12" s="256">
        <f t="shared" si="6"/>
        <v>14650</v>
      </c>
    </row>
    <row r="13" spans="1:16">
      <c r="A13" s="85">
        <f t="shared" si="2"/>
        <v>6</v>
      </c>
      <c r="B13" s="39"/>
      <c r="C13" s="8"/>
      <c r="D13" s="111" t="s">
        <v>123</v>
      </c>
      <c r="E13" s="9"/>
      <c r="F13" s="9"/>
      <c r="G13" s="103">
        <f t="shared" si="5"/>
        <v>9825.399986722432</v>
      </c>
      <c r="H13" s="192">
        <f t="shared" si="5"/>
        <v>296000</v>
      </c>
      <c r="I13" s="258">
        <f t="shared" si="5"/>
        <v>13972.79</v>
      </c>
      <c r="J13" s="574">
        <f t="shared" si="5"/>
        <v>11711.96</v>
      </c>
      <c r="K13" s="258">
        <f t="shared" si="5"/>
        <v>15588.99</v>
      </c>
      <c r="L13" s="574">
        <f t="shared" si="5"/>
        <v>13850</v>
      </c>
      <c r="M13" s="574">
        <f t="shared" si="5"/>
        <v>13850</v>
      </c>
      <c r="N13" s="258">
        <f t="shared" si="6"/>
        <v>13950</v>
      </c>
      <c r="O13" s="258">
        <f t="shared" si="6"/>
        <v>14150</v>
      </c>
      <c r="P13" s="258">
        <f t="shared" si="6"/>
        <v>14650</v>
      </c>
    </row>
    <row r="14" spans="1:16">
      <c r="A14" s="85">
        <f t="shared" si="2"/>
        <v>7</v>
      </c>
      <c r="B14" s="42"/>
      <c r="C14" s="112" t="s">
        <v>69</v>
      </c>
      <c r="D14" s="113" t="s">
        <v>199</v>
      </c>
      <c r="E14" s="113"/>
      <c r="F14" s="113"/>
      <c r="G14" s="114">
        <f t="shared" ref="G14:L14" si="7">SUM(G15:G16)</f>
        <v>9825.399986722432</v>
      </c>
      <c r="H14" s="193">
        <f t="shared" si="7"/>
        <v>296000</v>
      </c>
      <c r="I14" s="259">
        <f t="shared" si="7"/>
        <v>13972.79</v>
      </c>
      <c r="J14" s="575">
        <f t="shared" si="7"/>
        <v>11711.96</v>
      </c>
      <c r="K14" s="259">
        <f t="shared" si="7"/>
        <v>15588.99</v>
      </c>
      <c r="L14" s="575">
        <f t="shared" si="7"/>
        <v>13850</v>
      </c>
      <c r="M14" s="575">
        <f t="shared" ref="M14" si="8">SUM(M15:M16)</f>
        <v>13850</v>
      </c>
      <c r="N14" s="259">
        <f>N15+N16</f>
        <v>13950</v>
      </c>
      <c r="O14" s="259">
        <f>O15+O16</f>
        <v>14150</v>
      </c>
      <c r="P14" s="259">
        <f>P15+P16</f>
        <v>14650</v>
      </c>
    </row>
    <row r="15" spans="1:16">
      <c r="A15" s="85">
        <f t="shared" si="2"/>
        <v>8</v>
      </c>
      <c r="B15" s="146" t="s">
        <v>0</v>
      </c>
      <c r="C15" s="144">
        <v>633006</v>
      </c>
      <c r="D15" s="570" t="s">
        <v>40</v>
      </c>
      <c r="E15" s="145"/>
      <c r="F15" s="145"/>
      <c r="G15" s="89">
        <f>H15/30.126</f>
        <v>199.16351324437363</v>
      </c>
      <c r="H15" s="194">
        <v>6000</v>
      </c>
      <c r="I15" s="424">
        <v>439.77</v>
      </c>
      <c r="J15" s="576">
        <v>0</v>
      </c>
      <c r="K15" s="260">
        <v>11.65</v>
      </c>
      <c r="L15" s="576">
        <v>150</v>
      </c>
      <c r="M15" s="576">
        <v>150</v>
      </c>
      <c r="N15" s="260">
        <v>150</v>
      </c>
      <c r="O15" s="260">
        <v>150</v>
      </c>
      <c r="P15" s="260">
        <v>150</v>
      </c>
    </row>
    <row r="16" spans="1:16">
      <c r="A16" s="85">
        <f t="shared" si="2"/>
        <v>9</v>
      </c>
      <c r="B16" s="146" t="s">
        <v>0</v>
      </c>
      <c r="C16" s="82">
        <v>637004</v>
      </c>
      <c r="D16" s="571" t="s">
        <v>52</v>
      </c>
      <c r="E16" s="81"/>
      <c r="F16" s="81"/>
      <c r="G16" s="89">
        <f>H16/30.126</f>
        <v>9626.2364734780585</v>
      </c>
      <c r="H16" s="195">
        <v>290000</v>
      </c>
      <c r="I16" s="424">
        <v>13533.02</v>
      </c>
      <c r="J16" s="532">
        <v>11711.96</v>
      </c>
      <c r="K16" s="260">
        <v>15577.34</v>
      </c>
      <c r="L16" s="532">
        <v>13700</v>
      </c>
      <c r="M16" s="532">
        <v>13700</v>
      </c>
      <c r="N16" s="260">
        <v>13800</v>
      </c>
      <c r="O16" s="260">
        <v>14000</v>
      </c>
      <c r="P16" s="260">
        <v>14500</v>
      </c>
    </row>
    <row r="17" spans="1:16" ht="13.5" thickBot="1">
      <c r="A17" s="90">
        <f t="shared" si="2"/>
        <v>10</v>
      </c>
      <c r="B17" s="127" t="s">
        <v>197</v>
      </c>
      <c r="C17" s="128" t="s">
        <v>198</v>
      </c>
      <c r="D17" s="128"/>
      <c r="E17" s="128"/>
      <c r="F17" s="128"/>
      <c r="G17" s="129">
        <v>0</v>
      </c>
      <c r="H17" s="196">
        <v>0</v>
      </c>
      <c r="I17" s="270">
        <v>0</v>
      </c>
      <c r="J17" s="577">
        <v>0</v>
      </c>
      <c r="K17" s="270">
        <v>0</v>
      </c>
      <c r="L17" s="577">
        <v>0</v>
      </c>
      <c r="M17" s="577">
        <v>0</v>
      </c>
      <c r="N17" s="270">
        <v>0</v>
      </c>
      <c r="O17" s="270">
        <v>0</v>
      </c>
      <c r="P17" s="270">
        <v>0</v>
      </c>
    </row>
  </sheetData>
  <mergeCells count="2">
    <mergeCell ref="D4:E7"/>
    <mergeCell ref="G4:H4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I14:J14 K14:L14" formulaRange="1"/>
    <ignoredError sqref="C1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2:P27"/>
  <sheetViews>
    <sheetView workbookViewId="0">
      <selection activeCell="K2" sqref="K2"/>
    </sheetView>
  </sheetViews>
  <sheetFormatPr defaultRowHeight="12.75"/>
  <cols>
    <col min="1" max="1" width="4" customWidth="1"/>
    <col min="6" max="6" width="13.85546875" customWidth="1"/>
    <col min="7" max="7" width="9.140625" hidden="1" customWidth="1"/>
    <col min="8" max="8" width="10.140625" style="4" hidden="1" customWidth="1"/>
    <col min="10" max="10" width="10.7109375" style="4" bestFit="1" customWidth="1"/>
    <col min="12" max="12" width="10" style="4" bestFit="1" customWidth="1"/>
    <col min="13" max="13" width="10" style="4" customWidth="1"/>
  </cols>
  <sheetData>
    <row r="2" spans="1:16" s="11" customFormat="1" ht="18">
      <c r="A2" s="11" t="s">
        <v>130</v>
      </c>
      <c r="H2" s="135"/>
      <c r="J2" s="135"/>
      <c r="K2" s="747"/>
      <c r="L2" s="135"/>
      <c r="M2" s="135"/>
    </row>
    <row r="3" spans="1:16" ht="13.5" thickBot="1"/>
    <row r="4" spans="1:16">
      <c r="A4" s="12"/>
      <c r="B4" s="13" t="s">
        <v>106</v>
      </c>
      <c r="C4" s="14" t="s">
        <v>107</v>
      </c>
      <c r="D4" s="686" t="s">
        <v>1</v>
      </c>
      <c r="E4" s="687"/>
      <c r="F4" s="15"/>
      <c r="G4" s="684">
        <v>2010</v>
      </c>
      <c r="H4" s="705"/>
      <c r="I4" s="265">
        <v>2010</v>
      </c>
      <c r="J4" s="265">
        <v>2011</v>
      </c>
      <c r="K4" s="275">
        <v>2012</v>
      </c>
      <c r="L4" s="265">
        <v>2013</v>
      </c>
      <c r="M4" s="265">
        <v>2013</v>
      </c>
      <c r="N4" s="265">
        <v>2014</v>
      </c>
      <c r="O4" s="265">
        <v>2015</v>
      </c>
      <c r="P4" s="265">
        <v>2016</v>
      </c>
    </row>
    <row r="5" spans="1:16">
      <c r="A5" s="16"/>
      <c r="B5" s="17" t="s">
        <v>108</v>
      </c>
      <c r="C5" s="18" t="s">
        <v>109</v>
      </c>
      <c r="D5" s="688"/>
      <c r="E5" s="689"/>
      <c r="F5" s="19"/>
      <c r="G5" s="97"/>
      <c r="H5" s="417"/>
      <c r="I5" s="250"/>
      <c r="J5" s="400"/>
      <c r="K5" s="250"/>
      <c r="L5" s="400"/>
      <c r="M5" s="400" t="s">
        <v>368</v>
      </c>
      <c r="N5" s="250"/>
      <c r="O5" s="250"/>
      <c r="P5" s="250"/>
    </row>
    <row r="6" spans="1:16">
      <c r="A6" s="16"/>
      <c r="B6" s="17" t="s">
        <v>110</v>
      </c>
      <c r="C6" s="18" t="s">
        <v>111</v>
      </c>
      <c r="D6" s="688"/>
      <c r="E6" s="689"/>
      <c r="F6" s="19"/>
      <c r="G6" s="97" t="s">
        <v>136</v>
      </c>
      <c r="H6" s="417" t="s">
        <v>137</v>
      </c>
      <c r="I6" s="250"/>
      <c r="J6" s="400"/>
      <c r="K6" s="250"/>
      <c r="L6" s="400"/>
      <c r="M6" s="400"/>
      <c r="N6" s="250"/>
      <c r="O6" s="250"/>
      <c r="P6" s="250"/>
    </row>
    <row r="7" spans="1:16" ht="13.5" thickBot="1">
      <c r="A7" s="16"/>
      <c r="B7" s="21"/>
      <c r="C7" s="22"/>
      <c r="D7" s="690"/>
      <c r="E7" s="691"/>
      <c r="F7" s="23"/>
      <c r="G7" s="98" t="s">
        <v>0</v>
      </c>
      <c r="H7" s="418" t="s">
        <v>0</v>
      </c>
      <c r="I7" s="487" t="s">
        <v>0</v>
      </c>
      <c r="J7" s="401" t="s">
        <v>0</v>
      </c>
      <c r="K7" s="251" t="s">
        <v>0</v>
      </c>
      <c r="L7" s="401" t="s">
        <v>0</v>
      </c>
      <c r="M7" s="401"/>
      <c r="N7" s="251" t="s">
        <v>0</v>
      </c>
      <c r="O7" s="251" t="s">
        <v>0</v>
      </c>
      <c r="P7" s="251" t="s">
        <v>0</v>
      </c>
    </row>
    <row r="8" spans="1:16" ht="15.75" thickTop="1">
      <c r="A8" s="528">
        <v>1</v>
      </c>
      <c r="B8" s="535" t="s">
        <v>200</v>
      </c>
      <c r="C8" s="25"/>
      <c r="D8" s="26"/>
      <c r="E8" s="26"/>
      <c r="F8" s="26"/>
      <c r="G8" s="99">
        <f>SUM(G9:G11)</f>
        <v>18090.685786363938</v>
      </c>
      <c r="H8" s="199">
        <f>SUM(H9:H11)</f>
        <v>545000</v>
      </c>
      <c r="I8" s="269">
        <f t="shared" ref="I8:L8" si="0">SUM(I9:I11)</f>
        <v>38675.96</v>
      </c>
      <c r="J8" s="529">
        <f t="shared" si="0"/>
        <v>15714.079999999998</v>
      </c>
      <c r="K8" s="99">
        <f t="shared" si="0"/>
        <v>7566.67</v>
      </c>
      <c r="L8" s="468">
        <f t="shared" si="0"/>
        <v>9160.2999999999993</v>
      </c>
      <c r="M8" s="468">
        <f t="shared" ref="M8" si="1">SUM(M9:M11)</f>
        <v>9160.2999999999993</v>
      </c>
      <c r="N8" s="252">
        <f>SUM(N9:N11)</f>
        <v>9901</v>
      </c>
      <c r="O8" s="252">
        <f>SUM(O9:O11)</f>
        <v>10215</v>
      </c>
      <c r="P8" s="252">
        <f>SUM(P9:P11)</f>
        <v>10315</v>
      </c>
    </row>
    <row r="9" spans="1:16">
      <c r="A9" s="7">
        <f t="shared" ref="A9:A27" si="2">A8+1</f>
        <v>2</v>
      </c>
      <c r="B9" s="536" t="s">
        <v>113</v>
      </c>
      <c r="C9" s="29" t="s">
        <v>114</v>
      </c>
      <c r="D9" s="30"/>
      <c r="E9" s="31"/>
      <c r="F9" s="31"/>
      <c r="G9" s="100">
        <f>G12</f>
        <v>1493.7263493328021</v>
      </c>
      <c r="H9" s="121">
        <f>H12</f>
        <v>45000</v>
      </c>
      <c r="I9" s="253">
        <f t="shared" ref="I9:L9" si="3">I12</f>
        <v>12064.050000000001</v>
      </c>
      <c r="J9" s="530">
        <f t="shared" si="3"/>
        <v>15714.079999999998</v>
      </c>
      <c r="K9" s="100">
        <f t="shared" si="3"/>
        <v>7566.67</v>
      </c>
      <c r="L9" s="469">
        <f t="shared" si="3"/>
        <v>9160.2999999999993</v>
      </c>
      <c r="M9" s="469">
        <f t="shared" ref="M9" si="4">M12</f>
        <v>9160.2999999999993</v>
      </c>
      <c r="N9" s="253">
        <f>N12</f>
        <v>9901</v>
      </c>
      <c r="O9" s="253">
        <f>O12</f>
        <v>10215</v>
      </c>
      <c r="P9" s="253">
        <f>P12</f>
        <v>10315</v>
      </c>
    </row>
    <row r="10" spans="1:16">
      <c r="A10" s="7">
        <f t="shared" si="2"/>
        <v>3</v>
      </c>
      <c r="B10" s="536" t="s">
        <v>115</v>
      </c>
      <c r="C10" s="29" t="s">
        <v>116</v>
      </c>
      <c r="D10" s="30"/>
      <c r="E10" s="31"/>
      <c r="F10" s="31"/>
      <c r="G10" s="101">
        <f>G22</f>
        <v>16596.959437031135</v>
      </c>
      <c r="H10" s="200">
        <f>H22</f>
        <v>500000</v>
      </c>
      <c r="I10" s="254">
        <f t="shared" ref="I10:L10" si="5">I22</f>
        <v>26611.91</v>
      </c>
      <c r="J10" s="531">
        <f t="shared" si="5"/>
        <v>0</v>
      </c>
      <c r="K10" s="101">
        <f t="shared" si="5"/>
        <v>0</v>
      </c>
      <c r="L10" s="470">
        <f t="shared" si="5"/>
        <v>0</v>
      </c>
      <c r="M10" s="470">
        <f t="shared" ref="M10" si="6">M22</f>
        <v>0</v>
      </c>
      <c r="N10" s="254">
        <f>N22</f>
        <v>0</v>
      </c>
      <c r="O10" s="254">
        <f>O22</f>
        <v>0</v>
      </c>
      <c r="P10" s="254">
        <f>P22</f>
        <v>0</v>
      </c>
    </row>
    <row r="11" spans="1:16" ht="13.5" thickBot="1">
      <c r="A11" s="7">
        <f t="shared" si="2"/>
        <v>4</v>
      </c>
      <c r="B11" s="536"/>
      <c r="C11" s="29" t="s">
        <v>117</v>
      </c>
      <c r="D11" s="30"/>
      <c r="E11" s="31"/>
      <c r="F11" s="31"/>
      <c r="G11" s="102">
        <v>0</v>
      </c>
      <c r="H11" s="41">
        <v>0</v>
      </c>
      <c r="I11" s="254">
        <v>0</v>
      </c>
      <c r="J11" s="560">
        <v>0</v>
      </c>
      <c r="K11" s="101">
        <v>0</v>
      </c>
      <c r="L11" s="560">
        <v>0</v>
      </c>
      <c r="M11" s="560">
        <v>0</v>
      </c>
      <c r="N11" s="254">
        <v>0</v>
      </c>
      <c r="O11" s="254">
        <v>0</v>
      </c>
      <c r="P11" s="254">
        <v>0</v>
      </c>
    </row>
    <row r="12" spans="1:16" ht="13.5" thickTop="1">
      <c r="A12" s="7">
        <f t="shared" si="2"/>
        <v>5</v>
      </c>
      <c r="B12" s="545" t="s">
        <v>156</v>
      </c>
      <c r="C12" s="546" t="s">
        <v>201</v>
      </c>
      <c r="D12" s="547"/>
      <c r="E12" s="547"/>
      <c r="F12" s="548"/>
      <c r="G12" s="541">
        <f t="shared" ref="G12:H13" si="7">G13</f>
        <v>1493.7263493328021</v>
      </c>
      <c r="H12" s="551">
        <f t="shared" si="7"/>
        <v>45000</v>
      </c>
      <c r="I12" s="533">
        <f t="shared" ref="I12:M13" si="8">I13</f>
        <v>12064.050000000001</v>
      </c>
      <c r="J12" s="561">
        <f t="shared" si="8"/>
        <v>15714.079999999998</v>
      </c>
      <c r="K12" s="533">
        <f t="shared" si="8"/>
        <v>7566.67</v>
      </c>
      <c r="L12" s="533">
        <f t="shared" si="8"/>
        <v>9160.2999999999993</v>
      </c>
      <c r="M12" s="533">
        <f t="shared" si="8"/>
        <v>9160.2999999999993</v>
      </c>
      <c r="N12" s="533">
        <f t="shared" ref="N12:P13" si="9">N13</f>
        <v>9901</v>
      </c>
      <c r="O12" s="533">
        <f t="shared" si="9"/>
        <v>10215</v>
      </c>
      <c r="P12" s="533">
        <f t="shared" si="9"/>
        <v>10315</v>
      </c>
    </row>
    <row r="13" spans="1:16">
      <c r="A13" s="7">
        <f t="shared" si="2"/>
        <v>6</v>
      </c>
      <c r="B13" s="39"/>
      <c r="C13" s="8"/>
      <c r="D13" s="111" t="s">
        <v>123</v>
      </c>
      <c r="E13" s="9"/>
      <c r="F13" s="453"/>
      <c r="G13" s="542">
        <f t="shared" si="7"/>
        <v>1493.7263493328021</v>
      </c>
      <c r="H13" s="552">
        <f t="shared" si="7"/>
        <v>45000</v>
      </c>
      <c r="I13" s="272">
        <f t="shared" si="8"/>
        <v>12064.050000000001</v>
      </c>
      <c r="J13" s="562">
        <f t="shared" si="8"/>
        <v>15714.079999999998</v>
      </c>
      <c r="K13" s="272">
        <f t="shared" si="8"/>
        <v>7566.67</v>
      </c>
      <c r="L13" s="272">
        <f t="shared" si="8"/>
        <v>9160.2999999999993</v>
      </c>
      <c r="M13" s="272">
        <f t="shared" si="8"/>
        <v>9160.2999999999993</v>
      </c>
      <c r="N13" s="272">
        <f t="shared" si="9"/>
        <v>9901</v>
      </c>
      <c r="O13" s="272">
        <f t="shared" si="9"/>
        <v>10215</v>
      </c>
      <c r="P13" s="272">
        <f t="shared" si="9"/>
        <v>10315</v>
      </c>
    </row>
    <row r="14" spans="1:16">
      <c r="A14" s="7">
        <f t="shared" si="2"/>
        <v>7</v>
      </c>
      <c r="B14" s="42"/>
      <c r="C14" s="112" t="s">
        <v>68</v>
      </c>
      <c r="D14" s="113" t="s">
        <v>206</v>
      </c>
      <c r="E14" s="113"/>
      <c r="F14" s="490"/>
      <c r="G14" s="477">
        <f>G20</f>
        <v>1493.7263493328021</v>
      </c>
      <c r="H14" s="553">
        <f>H20</f>
        <v>45000</v>
      </c>
      <c r="I14" s="259">
        <f>SUM(I15:I21)</f>
        <v>12064.050000000001</v>
      </c>
      <c r="J14" s="259">
        <f t="shared" ref="J14:O14" si="10">SUM(J15:J21)</f>
        <v>15714.079999999998</v>
      </c>
      <c r="K14" s="259">
        <f t="shared" si="10"/>
        <v>7566.67</v>
      </c>
      <c r="L14" s="259">
        <f t="shared" si="10"/>
        <v>9160.2999999999993</v>
      </c>
      <c r="M14" s="259">
        <f t="shared" ref="M14" si="11">SUM(M15:M21)</f>
        <v>9160.2999999999993</v>
      </c>
      <c r="N14" s="259">
        <f t="shared" si="10"/>
        <v>9901</v>
      </c>
      <c r="O14" s="259">
        <f t="shared" si="10"/>
        <v>10215</v>
      </c>
      <c r="P14" s="259">
        <f t="shared" ref="P14" si="12">SUM(P15:P21)</f>
        <v>10315</v>
      </c>
    </row>
    <row r="15" spans="1:16">
      <c r="A15" s="7">
        <f t="shared" si="2"/>
        <v>8</v>
      </c>
      <c r="B15" s="42"/>
      <c r="C15" s="464" t="s">
        <v>316</v>
      </c>
      <c r="D15" s="698" t="s">
        <v>317</v>
      </c>
      <c r="E15" s="699"/>
      <c r="F15" s="700"/>
      <c r="G15" s="543"/>
      <c r="H15" s="223"/>
      <c r="I15" s="274">
        <v>178</v>
      </c>
      <c r="J15" s="563">
        <v>74.39</v>
      </c>
      <c r="K15" s="274">
        <v>13.98</v>
      </c>
      <c r="L15" s="274">
        <v>40</v>
      </c>
      <c r="M15" s="274">
        <v>40</v>
      </c>
      <c r="N15" s="274">
        <v>45</v>
      </c>
      <c r="O15" s="274">
        <v>45</v>
      </c>
      <c r="P15" s="274">
        <v>45</v>
      </c>
    </row>
    <row r="16" spans="1:16">
      <c r="A16" s="7">
        <f t="shared" si="2"/>
        <v>9</v>
      </c>
      <c r="B16" s="42"/>
      <c r="C16" s="464">
        <v>633006</v>
      </c>
      <c r="D16" s="698" t="s">
        <v>40</v>
      </c>
      <c r="E16" s="699"/>
      <c r="F16" s="700"/>
      <c r="G16" s="543"/>
      <c r="H16" s="223"/>
      <c r="I16" s="274">
        <v>1616.25</v>
      </c>
      <c r="J16" s="563">
        <v>2137.29</v>
      </c>
      <c r="K16" s="274">
        <v>198.8</v>
      </c>
      <c r="L16" s="274">
        <v>400</v>
      </c>
      <c r="M16" s="274">
        <v>400</v>
      </c>
      <c r="N16" s="274">
        <v>450</v>
      </c>
      <c r="O16" s="274">
        <v>485</v>
      </c>
      <c r="P16" s="274">
        <v>495</v>
      </c>
    </row>
    <row r="17" spans="1:16">
      <c r="A17" s="7">
        <f t="shared" si="2"/>
        <v>10</v>
      </c>
      <c r="B17" s="42"/>
      <c r="C17" s="464">
        <v>634001</v>
      </c>
      <c r="D17" s="698" t="s">
        <v>318</v>
      </c>
      <c r="E17" s="699"/>
      <c r="F17" s="700"/>
      <c r="G17" s="543"/>
      <c r="H17" s="223"/>
      <c r="I17" s="274">
        <v>5062.4399999999996</v>
      </c>
      <c r="J17" s="563">
        <v>2848.44</v>
      </c>
      <c r="K17" s="274">
        <v>3603.49</v>
      </c>
      <c r="L17" s="274">
        <v>4000</v>
      </c>
      <c r="M17" s="274">
        <v>4000</v>
      </c>
      <c r="N17" s="274">
        <v>4250</v>
      </c>
      <c r="O17" s="274">
        <v>4350</v>
      </c>
      <c r="P17" s="274">
        <v>4400</v>
      </c>
    </row>
    <row r="18" spans="1:16">
      <c r="A18" s="7">
        <f t="shared" si="2"/>
        <v>11</v>
      </c>
      <c r="B18" s="42"/>
      <c r="C18" s="464">
        <v>634003</v>
      </c>
      <c r="D18" s="698" t="s">
        <v>319</v>
      </c>
      <c r="E18" s="699"/>
      <c r="F18" s="700"/>
      <c r="G18" s="543"/>
      <c r="H18" s="223"/>
      <c r="I18" s="274">
        <v>70.3</v>
      </c>
      <c r="J18" s="563">
        <v>113.49</v>
      </c>
      <c r="K18" s="274">
        <v>70.3</v>
      </c>
      <c r="L18" s="274">
        <v>70.3</v>
      </c>
      <c r="M18" s="274">
        <v>70.3</v>
      </c>
      <c r="N18" s="274">
        <v>75</v>
      </c>
      <c r="O18" s="274">
        <v>75</v>
      </c>
      <c r="P18" s="274">
        <v>75</v>
      </c>
    </row>
    <row r="19" spans="1:16">
      <c r="A19" s="7">
        <f t="shared" si="2"/>
        <v>12</v>
      </c>
      <c r="B19" s="42"/>
      <c r="C19" s="464">
        <v>635004</v>
      </c>
      <c r="D19" s="698" t="s">
        <v>320</v>
      </c>
      <c r="E19" s="699"/>
      <c r="F19" s="700"/>
      <c r="G19" s="543"/>
      <c r="H19" s="223"/>
      <c r="I19" s="274">
        <v>1581.61</v>
      </c>
      <c r="J19" s="563">
        <v>1372.11</v>
      </c>
      <c r="K19" s="274">
        <v>1397.46</v>
      </c>
      <c r="L19" s="274">
        <v>1350</v>
      </c>
      <c r="M19" s="274">
        <v>1350</v>
      </c>
      <c r="N19" s="274">
        <v>1375</v>
      </c>
      <c r="O19" s="274">
        <v>1390</v>
      </c>
      <c r="P19" s="274">
        <v>1410</v>
      </c>
    </row>
    <row r="20" spans="1:16">
      <c r="A20" s="7">
        <f t="shared" si="2"/>
        <v>13</v>
      </c>
      <c r="B20" s="86" t="s">
        <v>0</v>
      </c>
      <c r="C20" s="390">
        <v>635006</v>
      </c>
      <c r="D20" s="695" t="s">
        <v>51</v>
      </c>
      <c r="E20" s="696"/>
      <c r="F20" s="697"/>
      <c r="G20" s="515">
        <f>H20/30.126</f>
        <v>1493.7263493328021</v>
      </c>
      <c r="H20" s="554">
        <v>45000</v>
      </c>
      <c r="I20" s="424">
        <v>95.2</v>
      </c>
      <c r="J20" s="564">
        <v>235.2</v>
      </c>
      <c r="K20" s="260">
        <v>156</v>
      </c>
      <c r="L20" s="263">
        <v>300</v>
      </c>
      <c r="M20" s="263">
        <v>300</v>
      </c>
      <c r="N20" s="260">
        <v>356</v>
      </c>
      <c r="O20" s="260">
        <v>420</v>
      </c>
      <c r="P20" s="260">
        <v>470</v>
      </c>
    </row>
    <row r="21" spans="1:16">
      <c r="A21" s="7">
        <f t="shared" si="2"/>
        <v>14</v>
      </c>
      <c r="B21" s="86"/>
      <c r="C21" s="390">
        <v>637027</v>
      </c>
      <c r="D21" s="695" t="s">
        <v>321</v>
      </c>
      <c r="E21" s="696"/>
      <c r="F21" s="697"/>
      <c r="G21" s="515"/>
      <c r="H21" s="225"/>
      <c r="I21" s="424">
        <v>3460.25</v>
      </c>
      <c r="J21" s="564">
        <v>8933.16</v>
      </c>
      <c r="K21" s="260">
        <v>2126.64</v>
      </c>
      <c r="L21" s="263">
        <v>3000</v>
      </c>
      <c r="M21" s="263">
        <v>3000</v>
      </c>
      <c r="N21" s="260">
        <v>3350</v>
      </c>
      <c r="O21" s="260">
        <v>3450</v>
      </c>
      <c r="P21" s="260">
        <v>3420</v>
      </c>
    </row>
    <row r="22" spans="1:16">
      <c r="A22" s="7">
        <f t="shared" si="2"/>
        <v>15</v>
      </c>
      <c r="B22" s="47" t="s">
        <v>164</v>
      </c>
      <c r="C22" s="240" t="s">
        <v>202</v>
      </c>
      <c r="D22" s="240"/>
      <c r="E22" s="240"/>
      <c r="F22" s="491"/>
      <c r="G22" s="485">
        <f>SUM(G25)</f>
        <v>16596.959437031135</v>
      </c>
      <c r="H22" s="555">
        <f>SUM(H25)</f>
        <v>500000</v>
      </c>
      <c r="I22" s="261">
        <f t="shared" ref="I22:L22" si="13">SUM(I25)</f>
        <v>26611.91</v>
      </c>
      <c r="J22" s="565">
        <f t="shared" si="13"/>
        <v>0</v>
      </c>
      <c r="K22" s="261">
        <f t="shared" si="13"/>
        <v>0</v>
      </c>
      <c r="L22" s="261">
        <f t="shared" si="13"/>
        <v>0</v>
      </c>
      <c r="M22" s="261">
        <f t="shared" ref="M22" si="14">SUM(M25)</f>
        <v>0</v>
      </c>
      <c r="N22" s="261">
        <f>N23+N24</f>
        <v>0</v>
      </c>
      <c r="O22" s="261">
        <f>O23+O24</f>
        <v>0</v>
      </c>
      <c r="P22" s="261">
        <f>P23+P24</f>
        <v>0</v>
      </c>
    </row>
    <row r="23" spans="1:16" s="1" customFormat="1">
      <c r="A23" s="7">
        <f t="shared" si="2"/>
        <v>16</v>
      </c>
      <c r="B23" s="132"/>
      <c r="C23" s="245" t="s">
        <v>204</v>
      </c>
      <c r="D23" s="245"/>
      <c r="E23" s="245"/>
      <c r="F23" s="492"/>
      <c r="G23" s="478">
        <v>0</v>
      </c>
      <c r="H23" s="164">
        <v>0</v>
      </c>
      <c r="I23" s="257">
        <v>0</v>
      </c>
      <c r="J23" s="566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</row>
    <row r="24" spans="1:16" s="1" customFormat="1">
      <c r="A24" s="7">
        <f t="shared" si="2"/>
        <v>17</v>
      </c>
      <c r="B24" s="132"/>
      <c r="C24" s="245" t="s">
        <v>203</v>
      </c>
      <c r="D24" s="245"/>
      <c r="E24" s="245"/>
      <c r="F24" s="492"/>
      <c r="G24" s="478">
        <f>G25</f>
        <v>16596.959437031135</v>
      </c>
      <c r="H24" s="556">
        <f>H25</f>
        <v>500000</v>
      </c>
      <c r="I24" s="257">
        <f t="shared" ref="I24:M24" si="15">I25</f>
        <v>26611.91</v>
      </c>
      <c r="J24" s="566">
        <f t="shared" si="15"/>
        <v>0</v>
      </c>
      <c r="K24" s="257">
        <f t="shared" si="15"/>
        <v>0</v>
      </c>
      <c r="L24" s="257">
        <f t="shared" si="15"/>
        <v>0</v>
      </c>
      <c r="M24" s="257">
        <f t="shared" si="15"/>
        <v>0</v>
      </c>
      <c r="N24" s="257">
        <f t="shared" ref="N24:P26" si="16">N25</f>
        <v>0</v>
      </c>
      <c r="O24" s="257">
        <f t="shared" si="16"/>
        <v>0</v>
      </c>
      <c r="P24" s="257">
        <f t="shared" si="16"/>
        <v>0</v>
      </c>
    </row>
    <row r="25" spans="1:16">
      <c r="A25" s="7">
        <f t="shared" si="2"/>
        <v>18</v>
      </c>
      <c r="B25" s="40"/>
      <c r="C25" s="81"/>
      <c r="D25" s="134" t="s">
        <v>205</v>
      </c>
      <c r="E25" s="241"/>
      <c r="F25" s="549"/>
      <c r="G25" s="544">
        <f t="shared" ref="G25:M26" si="17">SUM(G26:G26)</f>
        <v>16596.959437031135</v>
      </c>
      <c r="H25" s="557">
        <f t="shared" si="17"/>
        <v>500000</v>
      </c>
      <c r="I25" s="273">
        <f t="shared" si="17"/>
        <v>26611.91</v>
      </c>
      <c r="J25" s="567">
        <f t="shared" si="17"/>
        <v>0</v>
      </c>
      <c r="K25" s="273">
        <f t="shared" si="17"/>
        <v>0</v>
      </c>
      <c r="L25" s="273">
        <f t="shared" si="17"/>
        <v>0</v>
      </c>
      <c r="M25" s="273">
        <f t="shared" si="17"/>
        <v>0</v>
      </c>
      <c r="N25" s="273">
        <f t="shared" si="16"/>
        <v>0</v>
      </c>
      <c r="O25" s="273">
        <f t="shared" si="16"/>
        <v>0</v>
      </c>
      <c r="P25" s="273">
        <f t="shared" si="16"/>
        <v>0</v>
      </c>
    </row>
    <row r="26" spans="1:16">
      <c r="A26" s="7">
        <f t="shared" si="2"/>
        <v>19</v>
      </c>
      <c r="B26" s="45"/>
      <c r="C26" s="131" t="s">
        <v>68</v>
      </c>
      <c r="D26" s="133" t="s">
        <v>206</v>
      </c>
      <c r="E26" s="113"/>
      <c r="F26" s="490"/>
      <c r="G26" s="486">
        <f t="shared" si="17"/>
        <v>16596.959437031135</v>
      </c>
      <c r="H26" s="558">
        <f t="shared" si="17"/>
        <v>500000</v>
      </c>
      <c r="I26" s="262">
        <f t="shared" si="17"/>
        <v>26611.91</v>
      </c>
      <c r="J26" s="568">
        <f t="shared" si="17"/>
        <v>0</v>
      </c>
      <c r="K26" s="262">
        <f t="shared" si="17"/>
        <v>0</v>
      </c>
      <c r="L26" s="262">
        <f t="shared" si="17"/>
        <v>0</v>
      </c>
      <c r="M26" s="262">
        <f t="shared" si="17"/>
        <v>0</v>
      </c>
      <c r="N26" s="262">
        <f t="shared" si="16"/>
        <v>0</v>
      </c>
      <c r="O26" s="262">
        <f t="shared" si="16"/>
        <v>0</v>
      </c>
      <c r="P26" s="262">
        <f t="shared" si="16"/>
        <v>0</v>
      </c>
    </row>
    <row r="27" spans="1:16" ht="13.5" thickBot="1">
      <c r="A27" s="122">
        <f t="shared" si="2"/>
        <v>20</v>
      </c>
      <c r="B27" s="151" t="s">
        <v>0</v>
      </c>
      <c r="C27" s="393">
        <v>717001</v>
      </c>
      <c r="D27" s="692" t="s">
        <v>64</v>
      </c>
      <c r="E27" s="693"/>
      <c r="F27" s="694"/>
      <c r="G27" s="534">
        <f>H27/30.126</f>
        <v>16596.959437031135</v>
      </c>
      <c r="H27" s="550">
        <v>500000</v>
      </c>
      <c r="I27" s="479">
        <v>26611.91</v>
      </c>
      <c r="J27" s="569">
        <v>0</v>
      </c>
      <c r="K27" s="266">
        <v>0</v>
      </c>
      <c r="L27" s="264">
        <v>0</v>
      </c>
      <c r="M27" s="264">
        <v>0</v>
      </c>
      <c r="N27" s="266">
        <v>0</v>
      </c>
      <c r="O27" s="266">
        <v>0</v>
      </c>
      <c r="P27" s="266">
        <v>0</v>
      </c>
    </row>
  </sheetData>
  <mergeCells count="10">
    <mergeCell ref="D4:E7"/>
    <mergeCell ref="G4:H4"/>
    <mergeCell ref="D15:F15"/>
    <mergeCell ref="D21:F21"/>
    <mergeCell ref="D27:F27"/>
    <mergeCell ref="D16:F16"/>
    <mergeCell ref="D17:F17"/>
    <mergeCell ref="D18:F18"/>
    <mergeCell ref="D19:F19"/>
    <mergeCell ref="D20:F20"/>
  </mergeCells>
  <phoneticPr fontId="5" type="noConversion"/>
  <pageMargins left="0.75" right="0.75" top="1" bottom="1" header="0.4921259845" footer="0.4921259845"/>
  <pageSetup paperSize="9" scale="75" orientation="portrait" r:id="rId1"/>
  <headerFooter alignWithMargins="0"/>
  <ignoredErrors>
    <ignoredError sqref="C15" numberStoredAsText="1"/>
    <ignoredError sqref="C26 C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16</vt:i4>
      </vt:variant>
    </vt:vector>
  </HeadingPairs>
  <TitlesOfParts>
    <vt:vector size="16" baseType="lpstr">
      <vt:lpstr>Hlavička</vt:lpstr>
      <vt:lpstr>Príjmy</vt:lpstr>
      <vt:lpstr>Pr1</vt:lpstr>
      <vt:lpstr>Pr2</vt:lpstr>
      <vt:lpstr>Pr3</vt:lpstr>
      <vt:lpstr>Pr4</vt:lpstr>
      <vt:lpstr>Pr5</vt:lpstr>
      <vt:lpstr>Pr6</vt:lpstr>
      <vt:lpstr>Pr7</vt:lpstr>
      <vt:lpstr>Pr8</vt:lpstr>
      <vt:lpstr>Pr9</vt:lpstr>
      <vt:lpstr>Pr10</vt:lpstr>
      <vt:lpstr>Pr11</vt:lpstr>
      <vt:lpstr>Pr12</vt:lpstr>
      <vt:lpstr>Pr13</vt:lpstr>
      <vt:lpstr>Rekapitulácia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Daniela Brecková</cp:lastModifiedBy>
  <cp:lastPrinted>2013-12-03T10:22:27Z</cp:lastPrinted>
  <dcterms:created xsi:type="dcterms:W3CDTF">2008-11-25T23:12:16Z</dcterms:created>
  <dcterms:modified xsi:type="dcterms:W3CDTF">2013-12-03T10:47:50Z</dcterms:modified>
</cp:coreProperties>
</file>